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hmcr\Dropbox\RebootTwice\FTC Safeguards\web site\FTC Assessment Project\"/>
    </mc:Choice>
  </mc:AlternateContent>
  <xr:revisionPtr revIDLastSave="0" documentId="13_ncr:1_{50478507-E4EF-49A6-81F8-4076BDF4B493}" xr6:coauthVersionLast="47" xr6:coauthVersionMax="47" xr10:uidLastSave="{00000000-0000-0000-0000-000000000000}"/>
  <workbookProtection workbookPassword="FED0" lockStructure="1"/>
  <bookViews>
    <workbookView xWindow="-96" yWindow="-96" windowWidth="23232" windowHeight="12432" tabRatio="500" activeTab="8" xr2:uid="{00000000-000D-0000-FFFF-FFFF00000000}"/>
  </bookViews>
  <sheets>
    <sheet name="Registration" sheetId="1" r:id="rId1"/>
    <sheet name="Instructions" sheetId="2" r:id="rId2"/>
    <sheet name="Executive Summary" sheetId="3" r:id="rId3"/>
    <sheet name="Company Profile" sheetId="4" r:id="rId4"/>
    <sheet name="Asset Inventory" sheetId="5" r:id="rId5"/>
    <sheet name="Threat Assessment" sheetId="6" r:id="rId6"/>
    <sheet name="Vulnerability Analysis" sheetId="7" r:id="rId7"/>
    <sheet name="Risk Calculation" sheetId="8" r:id="rId8"/>
    <sheet name="Treatment Plan" sheetId="9" r:id="rId9"/>
    <sheet name="Formula Controls" sheetId="10" state="hidden" r:id="rId10"/>
    <sheet name="Lists" sheetId="11" state="hidden" r:id="rId11"/>
    <sheet name="EULA" sheetId="12" r:id="rId12"/>
  </sheets>
  <definedNames>
    <definedName name="AssetTypes">Lists!$B$1:$B$7</definedName>
    <definedName name="BusinessTypes">Lists!$A$1:$A$6</definedName>
    <definedName name="ComplianceStatus">Lists!$I$1:$I$6</definedName>
    <definedName name="DataVolumes">Lists!$L$1:$L$6</definedName>
    <definedName name="HistoricalIncidents">Lists!$K$1:$K$6</definedName>
    <definedName name="ImpactTypes">Lists!$J$1:$J$6</definedName>
    <definedName name="ImplementationStatus">Lists!$H$1:$H$7</definedName>
    <definedName name="ThreatCategories">Lists!$C$1:$C$7</definedName>
    <definedName name="ThreatSources">Lists!$D$1:$D$9</definedName>
    <definedName name="TreatmentStrategies">Lists!$G$1:$G$5</definedName>
    <definedName name="VulnerabilityStatus">Lists!$F$1:$F$5</definedName>
    <definedName name="VulnerabilityTypes">Lists!$E$1:$E$6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4"/>
  <c r="J105" i="9"/>
  <c r="J104" i="9"/>
  <c r="J103" i="9"/>
  <c r="D8" i="9"/>
  <c r="C8" i="9"/>
  <c r="B8" i="9"/>
  <c r="D7" i="9"/>
  <c r="C7" i="9"/>
  <c r="B7" i="9"/>
  <c r="D6" i="9"/>
  <c r="C6" i="9"/>
  <c r="B6" i="9"/>
  <c r="H26" i="8"/>
  <c r="G26" i="8"/>
  <c r="F26" i="8"/>
  <c r="B26" i="8"/>
  <c r="I25" i="8"/>
  <c r="J26" i="8" s="1"/>
  <c r="H25" i="8"/>
  <c r="G25" i="8"/>
  <c r="F25" i="8"/>
  <c r="I26" i="8" s="1"/>
  <c r="B25" i="8"/>
  <c r="H24" i="8"/>
  <c r="G24" i="8"/>
  <c r="F24" i="8"/>
  <c r="B24" i="8"/>
  <c r="H23" i="8"/>
  <c r="G23" i="8"/>
  <c r="F23" i="8"/>
  <c r="I24" i="8" s="1"/>
  <c r="B23" i="8"/>
  <c r="H22" i="8"/>
  <c r="G22" i="8"/>
  <c r="F22" i="8"/>
  <c r="I23" i="8" s="1"/>
  <c r="B22" i="8"/>
  <c r="H21" i="8"/>
  <c r="G21" i="8"/>
  <c r="F21" i="8"/>
  <c r="I22" i="8" s="1"/>
  <c r="B21" i="8"/>
  <c r="I20" i="8"/>
  <c r="K21" i="8" s="1"/>
  <c r="H20" i="8"/>
  <c r="I21" i="8" s="1"/>
  <c r="G20" i="8"/>
  <c r="F20" i="8"/>
  <c r="B20" i="8"/>
  <c r="H19" i="8"/>
  <c r="G19" i="8"/>
  <c r="F19" i="8"/>
  <c r="B19" i="8"/>
  <c r="I18" i="8"/>
  <c r="K19" i="8" s="1"/>
  <c r="H18" i="8"/>
  <c r="G18" i="8"/>
  <c r="F18" i="8"/>
  <c r="I19" i="8" s="1"/>
  <c r="B18" i="8"/>
  <c r="H17" i="8"/>
  <c r="G17" i="8"/>
  <c r="F17" i="8"/>
  <c r="B17" i="8"/>
  <c r="I16" i="8"/>
  <c r="K17" i="8" s="1"/>
  <c r="H16" i="8"/>
  <c r="G16" i="8"/>
  <c r="F16" i="8"/>
  <c r="I17" i="8" s="1"/>
  <c r="B16" i="8"/>
  <c r="K15" i="8"/>
  <c r="H15" i="8"/>
  <c r="G15" i="8"/>
  <c r="F15" i="8"/>
  <c r="B15" i="8"/>
  <c r="I14" i="8"/>
  <c r="J15" i="8" s="1"/>
  <c r="H14" i="8"/>
  <c r="G14" i="8"/>
  <c r="F14" i="8"/>
  <c r="I15" i="8" s="1"/>
  <c r="B14" i="8"/>
  <c r="I13" i="8"/>
  <c r="K14" i="8" s="1"/>
  <c r="H13" i="8"/>
  <c r="G13" i="8"/>
  <c r="F13" i="8"/>
  <c r="B13" i="8"/>
  <c r="H12" i="8"/>
  <c r="G12" i="8"/>
  <c r="F12" i="8"/>
  <c r="B12" i="8"/>
  <c r="I11" i="8"/>
  <c r="K12" i="8" s="1"/>
  <c r="H11" i="8"/>
  <c r="G11" i="8"/>
  <c r="I12" i="8" s="1"/>
  <c r="F11" i="8"/>
  <c r="B11" i="8"/>
  <c r="H10" i="8"/>
  <c r="G10" i="8"/>
  <c r="F10" i="8"/>
  <c r="B10" i="8"/>
  <c r="I9" i="8"/>
  <c r="J10" i="8" s="1"/>
  <c r="H9" i="8"/>
  <c r="G9" i="8"/>
  <c r="F9" i="8"/>
  <c r="I10" i="8" s="1"/>
  <c r="B9" i="8"/>
  <c r="H8" i="8"/>
  <c r="G8" i="8"/>
  <c r="F8" i="8"/>
  <c r="B8" i="8"/>
  <c r="I7" i="8"/>
  <c r="K8" i="8" s="1"/>
  <c r="H7" i="8"/>
  <c r="G7" i="8"/>
  <c r="F7" i="8"/>
  <c r="I8" i="8" s="1"/>
  <c r="B7" i="8"/>
  <c r="H6" i="8"/>
  <c r="G6" i="8"/>
  <c r="F6" i="8"/>
  <c r="B6" i="8"/>
  <c r="H5" i="8"/>
  <c r="G5" i="8"/>
  <c r="F5" i="8"/>
  <c r="I6" i="8" s="1"/>
  <c r="B5" i="8"/>
  <c r="C16" i="3" s="1"/>
  <c r="K4" i="8"/>
  <c r="J4" i="8"/>
  <c r="I4" i="8"/>
  <c r="K5" i="8" s="1"/>
  <c r="H4" i="8"/>
  <c r="I5" i="8" s="1"/>
  <c r="G4" i="8"/>
  <c r="F4" i="8"/>
  <c r="B4" i="8"/>
  <c r="K101" i="7"/>
  <c r="A101" i="7"/>
  <c r="K100" i="7"/>
  <c r="A100" i="7"/>
  <c r="K99" i="7"/>
  <c r="A99" i="7"/>
  <c r="K98" i="7"/>
  <c r="A98" i="7"/>
  <c r="K97" i="7"/>
  <c r="A97" i="7"/>
  <c r="K96" i="7"/>
  <c r="A96" i="7"/>
  <c r="K95" i="7"/>
  <c r="A95" i="7"/>
  <c r="K94" i="7"/>
  <c r="A94" i="7"/>
  <c r="K93" i="7"/>
  <c r="A93" i="7"/>
  <c r="K92" i="7"/>
  <c r="A92" i="7"/>
  <c r="K91" i="7"/>
  <c r="A91" i="7"/>
  <c r="K90" i="7"/>
  <c r="A90" i="7"/>
  <c r="K89" i="7"/>
  <c r="A89" i="7"/>
  <c r="K88" i="7"/>
  <c r="A88" i="7"/>
  <c r="K87" i="7"/>
  <c r="A87" i="7"/>
  <c r="K86" i="7"/>
  <c r="A86" i="7"/>
  <c r="K85" i="7"/>
  <c r="A85" i="7"/>
  <c r="K84" i="7"/>
  <c r="A84" i="7"/>
  <c r="K83" i="7"/>
  <c r="A83" i="7"/>
  <c r="K82" i="7"/>
  <c r="A82" i="7"/>
  <c r="K81" i="7"/>
  <c r="A81" i="7"/>
  <c r="K80" i="7"/>
  <c r="A80" i="7"/>
  <c r="K79" i="7"/>
  <c r="A79" i="7"/>
  <c r="K78" i="7"/>
  <c r="A78" i="7"/>
  <c r="K77" i="7"/>
  <c r="A77" i="7"/>
  <c r="K76" i="7"/>
  <c r="A76" i="7"/>
  <c r="K75" i="7"/>
  <c r="A75" i="7"/>
  <c r="K74" i="7"/>
  <c r="A74" i="7"/>
  <c r="K73" i="7"/>
  <c r="A73" i="7"/>
  <c r="K72" i="7"/>
  <c r="A72" i="7"/>
  <c r="K71" i="7"/>
  <c r="A71" i="7"/>
  <c r="K70" i="7"/>
  <c r="A70" i="7"/>
  <c r="K69" i="7"/>
  <c r="A69" i="7"/>
  <c r="K68" i="7"/>
  <c r="A68" i="7"/>
  <c r="K67" i="7"/>
  <c r="A67" i="7"/>
  <c r="K66" i="7"/>
  <c r="A66" i="7"/>
  <c r="K65" i="7"/>
  <c r="A65" i="7"/>
  <c r="K64" i="7"/>
  <c r="A64" i="7"/>
  <c r="K63" i="7"/>
  <c r="A63" i="7"/>
  <c r="K62" i="7"/>
  <c r="A62" i="7"/>
  <c r="K61" i="7"/>
  <c r="A61" i="7"/>
  <c r="K60" i="7"/>
  <c r="A60" i="7"/>
  <c r="K59" i="7"/>
  <c r="A59" i="7"/>
  <c r="K58" i="7"/>
  <c r="A58" i="7"/>
  <c r="K57" i="7"/>
  <c r="A57" i="7"/>
  <c r="K56" i="7"/>
  <c r="A56" i="7"/>
  <c r="K55" i="7"/>
  <c r="A55" i="7"/>
  <c r="K54" i="7"/>
  <c r="A54" i="7"/>
  <c r="K53" i="7"/>
  <c r="A53" i="7"/>
  <c r="K52" i="7"/>
  <c r="A52" i="7"/>
  <c r="K51" i="7"/>
  <c r="A51" i="7"/>
  <c r="K50" i="7"/>
  <c r="A50" i="7"/>
  <c r="K49" i="7"/>
  <c r="A49" i="7"/>
  <c r="K48" i="7"/>
  <c r="A48" i="7"/>
  <c r="K47" i="7"/>
  <c r="A47" i="7"/>
  <c r="K46" i="7"/>
  <c r="A46" i="7"/>
  <c r="K45" i="7"/>
  <c r="A45" i="7"/>
  <c r="K44" i="7"/>
  <c r="A44" i="7"/>
  <c r="K43" i="7"/>
  <c r="A43" i="7"/>
  <c r="K42" i="7"/>
  <c r="A42" i="7"/>
  <c r="K41" i="7"/>
  <c r="A41" i="7"/>
  <c r="K40" i="7"/>
  <c r="A40" i="7"/>
  <c r="K39" i="7"/>
  <c r="A39" i="7"/>
  <c r="K38" i="7"/>
  <c r="A38" i="7"/>
  <c r="K37" i="7"/>
  <c r="A37" i="7"/>
  <c r="K36" i="7"/>
  <c r="A36" i="7"/>
  <c r="K35" i="7"/>
  <c r="A35" i="7"/>
  <c r="K34" i="7"/>
  <c r="A34" i="7"/>
  <c r="K33" i="7"/>
  <c r="A33" i="7"/>
  <c r="K32" i="7"/>
  <c r="A32" i="7"/>
  <c r="K31" i="7"/>
  <c r="A31" i="7"/>
  <c r="K30" i="7"/>
  <c r="A30" i="7"/>
  <c r="K29" i="7"/>
  <c r="A29" i="7"/>
  <c r="K28" i="7"/>
  <c r="A28" i="7"/>
  <c r="K27" i="7"/>
  <c r="A27" i="7"/>
  <c r="K26" i="7"/>
  <c r="A26" i="7"/>
  <c r="K25" i="7"/>
  <c r="A25" i="7"/>
  <c r="K24" i="7"/>
  <c r="A24" i="7"/>
  <c r="K23" i="7"/>
  <c r="A23" i="7"/>
  <c r="K22" i="7"/>
  <c r="A22" i="7"/>
  <c r="K21" i="7"/>
  <c r="A21" i="7"/>
  <c r="K20" i="7"/>
  <c r="A20" i="7"/>
  <c r="K19" i="7"/>
  <c r="A19" i="7"/>
  <c r="K18" i="7"/>
  <c r="A18" i="7"/>
  <c r="K16" i="7"/>
  <c r="A16" i="7"/>
  <c r="K15" i="7"/>
  <c r="A15" i="7"/>
  <c r="K14" i="7"/>
  <c r="A14" i="7"/>
  <c r="K13" i="7"/>
  <c r="A13" i="7"/>
  <c r="K12" i="7"/>
  <c r="K10" i="7"/>
  <c r="A10" i="7"/>
  <c r="K9" i="7"/>
  <c r="A9" i="7"/>
  <c r="K8" i="7"/>
  <c r="A8" i="7"/>
  <c r="K7" i="7"/>
  <c r="A7" i="7"/>
  <c r="K6" i="7"/>
  <c r="A6" i="7"/>
  <c r="K5" i="7"/>
  <c r="A5" i="7"/>
  <c r="K4" i="7"/>
  <c r="A4" i="7"/>
  <c r="K3" i="7"/>
  <c r="A3" i="7"/>
  <c r="K2" i="7"/>
  <c r="K1" i="7"/>
  <c r="K16" i="6"/>
  <c r="A16" i="6"/>
  <c r="K15" i="6"/>
  <c r="A15" i="6"/>
  <c r="K14" i="6"/>
  <c r="A14" i="6"/>
  <c r="K13" i="6"/>
  <c r="A13" i="6"/>
  <c r="K12" i="6"/>
  <c r="A12" i="6"/>
  <c r="K11" i="6"/>
  <c r="K9" i="6"/>
  <c r="A9" i="6"/>
  <c r="K8" i="6"/>
  <c r="A8" i="6"/>
  <c r="K7" i="6"/>
  <c r="A7" i="6"/>
  <c r="K6" i="6"/>
  <c r="A6" i="6"/>
  <c r="K5" i="6"/>
  <c r="A5" i="6"/>
  <c r="K4" i="6"/>
  <c r="A4" i="6"/>
  <c r="K3" i="6"/>
  <c r="A3" i="6"/>
  <c r="K2" i="6"/>
  <c r="A2" i="6"/>
  <c r="K1" i="6"/>
  <c r="L26" i="5"/>
  <c r="A26" i="5"/>
  <c r="L25" i="5"/>
  <c r="A25" i="5"/>
  <c r="L24" i="5"/>
  <c r="A24" i="5"/>
  <c r="L23" i="5"/>
  <c r="A23" i="5"/>
  <c r="L22" i="5"/>
  <c r="A22" i="5"/>
  <c r="L21" i="5"/>
  <c r="A21" i="5"/>
  <c r="L20" i="5"/>
  <c r="A20" i="5"/>
  <c r="L19" i="5"/>
  <c r="A19" i="5"/>
  <c r="L18" i="5"/>
  <c r="A18" i="5"/>
  <c r="L17" i="5"/>
  <c r="A17" i="5"/>
  <c r="L16" i="5"/>
  <c r="A16" i="5"/>
  <c r="L15" i="5"/>
  <c r="A15" i="5"/>
  <c r="L14" i="5"/>
  <c r="A14" i="5"/>
  <c r="L13" i="5"/>
  <c r="L11" i="5"/>
  <c r="A11" i="5"/>
  <c r="L10" i="5"/>
  <c r="A10" i="5"/>
  <c r="L9" i="5"/>
  <c r="A9" i="5"/>
  <c r="L8" i="5"/>
  <c r="A8" i="5"/>
  <c r="L7" i="5"/>
  <c r="A7" i="5"/>
  <c r="L6" i="5"/>
  <c r="A6" i="5"/>
  <c r="L5" i="5"/>
  <c r="A5" i="5"/>
  <c r="L4" i="5"/>
  <c r="A4" i="5"/>
  <c r="L3" i="5"/>
  <c r="A3" i="5"/>
  <c r="L2" i="5"/>
  <c r="A2" i="5"/>
  <c r="K1" i="5"/>
  <c r="B10" i="3"/>
  <c r="B9" i="3"/>
  <c r="B8" i="3"/>
  <c r="B6" i="3"/>
  <c r="B5" i="3"/>
  <c r="B33" i="1"/>
  <c r="B15" i="1"/>
  <c r="B14" i="1"/>
  <c r="B18" i="2" s="1"/>
  <c r="J7" i="8" l="1"/>
  <c r="K7" i="8"/>
  <c r="J22" i="8"/>
  <c r="K22" i="8"/>
  <c r="J25" i="8"/>
  <c r="K25" i="8"/>
  <c r="K9" i="8"/>
  <c r="A27" i="9" s="1"/>
  <c r="J9" i="8"/>
  <c r="K16" i="8"/>
  <c r="J16" i="8"/>
  <c r="K11" i="8"/>
  <c r="J11" i="8"/>
  <c r="J18" i="8"/>
  <c r="K18" i="8"/>
  <c r="A7" i="9" s="1"/>
  <c r="J23" i="8"/>
  <c r="K23" i="8"/>
  <c r="K6" i="8"/>
  <c r="B16" i="3" s="1"/>
  <c r="J6" i="8"/>
  <c r="J13" i="8"/>
  <c r="K13" i="8"/>
  <c r="J20" i="8"/>
  <c r="K20" i="8"/>
  <c r="K24" i="8"/>
  <c r="J24" i="8"/>
  <c r="B17" i="3"/>
  <c r="K10" i="8"/>
  <c r="B18" i="3" s="1"/>
  <c r="J17" i="8"/>
  <c r="K26" i="8"/>
  <c r="J14" i="8"/>
  <c r="J8" i="8"/>
  <c r="J5" i="8"/>
  <c r="J21" i="8"/>
  <c r="J12" i="8"/>
  <c r="J19" i="8"/>
  <c r="D10" i="9" l="1"/>
  <c r="C10" i="9"/>
  <c r="B10" i="9"/>
  <c r="D30" i="9"/>
  <c r="C30" i="9"/>
  <c r="B30" i="9"/>
  <c r="F19" i="3"/>
  <c r="C19" i="3"/>
  <c r="E19" i="3"/>
  <c r="D19" i="3"/>
  <c r="C17" i="3"/>
  <c r="D17" i="3"/>
  <c r="E17" i="3"/>
  <c r="F17" i="3"/>
  <c r="A26" i="9"/>
  <c r="A19" i="9"/>
  <c r="B24" i="3"/>
  <c r="B20" i="3"/>
  <c r="A30" i="9"/>
  <c r="A28" i="9"/>
  <c r="A22" i="9"/>
  <c r="A14" i="9"/>
  <c r="A25" i="9"/>
  <c r="A11" i="9"/>
  <c r="B25" i="3"/>
  <c r="A6" i="9"/>
  <c r="B19" i="3"/>
  <c r="A15" i="9"/>
  <c r="A32" i="9"/>
  <c r="B21" i="3"/>
  <c r="A24" i="9"/>
  <c r="A20" i="9"/>
  <c r="A16" i="9"/>
  <c r="B23" i="3"/>
  <c r="A18" i="9"/>
  <c r="A29" i="9"/>
  <c r="A12" i="9"/>
  <c r="A21" i="9"/>
  <c r="A31" i="9"/>
  <c r="B22" i="3"/>
  <c r="E18" i="3"/>
  <c r="C18" i="3"/>
  <c r="D18" i="3"/>
  <c r="F18" i="3"/>
  <c r="A10" i="9"/>
  <c r="A8" i="9"/>
  <c r="A17" i="9"/>
  <c r="A13" i="9"/>
  <c r="A9" i="9"/>
  <c r="A23" i="9"/>
  <c r="C13" i="9" l="1"/>
  <c r="B13" i="9"/>
  <c r="D13" i="9"/>
  <c r="E22" i="3"/>
  <c r="D22" i="3"/>
  <c r="C22" i="3"/>
  <c r="F22" i="3"/>
  <c r="D27" i="9"/>
  <c r="C27" i="9"/>
  <c r="B27" i="9"/>
  <c r="D28" i="9"/>
  <c r="C28" i="9"/>
  <c r="B28" i="9"/>
  <c r="D23" i="9"/>
  <c r="C23" i="9"/>
  <c r="B23" i="9"/>
  <c r="D11" i="9"/>
  <c r="C11" i="9"/>
  <c r="B11" i="9"/>
  <c r="E20" i="3"/>
  <c r="F20" i="3"/>
  <c r="C20" i="3"/>
  <c r="D20" i="3"/>
  <c r="C17" i="9"/>
  <c r="B17" i="9"/>
  <c r="D17" i="9"/>
  <c r="D31" i="9"/>
  <c r="C31" i="9"/>
  <c r="B31" i="9"/>
  <c r="C29" i="9"/>
  <c r="B29" i="9"/>
  <c r="D29" i="9"/>
  <c r="D24" i="9"/>
  <c r="C24" i="9"/>
  <c r="B24" i="9"/>
  <c r="C25" i="9"/>
  <c r="B25" i="9"/>
  <c r="D25" i="9"/>
  <c r="C21" i="9"/>
  <c r="B21" i="9"/>
  <c r="D21" i="9"/>
  <c r="D16" i="9"/>
  <c r="C16" i="9"/>
  <c r="B16" i="9"/>
  <c r="D20" i="9"/>
  <c r="C20" i="9"/>
  <c r="B20" i="9"/>
  <c r="D18" i="9"/>
  <c r="C18" i="9"/>
  <c r="B18" i="9"/>
  <c r="D23" i="3"/>
  <c r="E23" i="3"/>
  <c r="C23" i="3"/>
  <c r="F23" i="3"/>
  <c r="D32" i="9"/>
  <c r="C32" i="9"/>
  <c r="B32" i="9"/>
  <c r="F21" i="3"/>
  <c r="C21" i="3"/>
  <c r="D21" i="3"/>
  <c r="E21" i="3"/>
  <c r="D22" i="9"/>
  <c r="C22" i="9"/>
  <c r="B22" i="9"/>
  <c r="C9" i="9"/>
  <c r="B9" i="9"/>
  <c r="D9" i="9"/>
  <c r="D14" i="9"/>
  <c r="C14" i="9"/>
  <c r="B14" i="9"/>
  <c r="D15" i="9"/>
  <c r="C15" i="9"/>
  <c r="B15" i="9"/>
  <c r="D26" i="9"/>
  <c r="C26" i="9"/>
  <c r="B26" i="9"/>
  <c r="E24" i="3"/>
  <c r="D24" i="3"/>
  <c r="F24" i="3"/>
  <c r="C24" i="3"/>
  <c r="D12" i="9"/>
  <c r="C12" i="9"/>
  <c r="B12" i="9"/>
  <c r="D19" i="9"/>
  <c r="C19" i="9"/>
  <c r="B19" i="9"/>
  <c r="E25" i="3"/>
  <c r="D25" i="3"/>
  <c r="F25" i="3"/>
  <c r="C25" i="3"/>
  <c r="F16" i="3" l="1"/>
  <c r="E16" i="3"/>
  <c r="D16" i="3"/>
</calcChain>
</file>

<file path=xl/sharedStrings.xml><?xml version="1.0" encoding="utf-8"?>
<sst xmlns="http://schemas.openxmlformats.org/spreadsheetml/2006/main" count="310" uniqueCount="278">
  <si>
    <t>📝 REGISTRATION - Starter Version</t>
  </si>
  <si>
    <t>FTC SAFEGUARDS RISK ASSESSMENT - RebootTwice LLC</t>
  </si>
  <si>
    <t>Please complete this registration to unlock and use the Starter version.</t>
  </si>
  <si>
    <t>Company Name *</t>
  </si>
  <si>
    <t>Contact Name *</t>
  </si>
  <si>
    <t>Email *</t>
  </si>
  <si>
    <t>Phone</t>
  </si>
  <si>
    <t>Industry</t>
  </si>
  <si>
    <t>Company Size</t>
  </si>
  <si>
    <t>Current Challenges</t>
  </si>
  <si>
    <t>User Tier:</t>
  </si>
  <si>
    <t>Activation Status:</t>
  </si>
  <si>
    <t>📜 EULA Acknowledgment:</t>
  </si>
  <si>
    <t>By using this software, you agree to the End User License Agreement →</t>
  </si>
  <si>
    <t>Upgrade Options:</t>
  </si>
  <si>
    <t>FTC SAFEGUARDS RULE RISK ASSESSMENT WORKSHEET - STARTER VERSION</t>
  </si>
  <si>
    <t>⚠️ LIMITED FUNCTIONALITY - UPGRADE FOR FULL FEATURES</t>
  </si>
  <si>
    <t>This Starter version is limited to:</t>
  </si>
  <si>
    <t>• 10 assets maximum</t>
  </si>
  <si>
    <t>• 8 threats maximum</t>
  </si>
  <si>
    <t>• 8 vulnerabilities maximum</t>
  </si>
  <si>
    <t>• Basic risk scoring only</t>
  </si>
  <si>
    <t>🔓 UNLOCK FULL FUNCTIONALITY</t>
  </si>
  <si>
    <t>Professional Version ($495) includes:</t>
  </si>
  <si>
    <t>✓ Unlimited assets, threats, vulnerabilities</t>
  </si>
  <si>
    <t>✓ Advanced risk analytics &amp; trending</t>
  </si>
  <si>
    <t>✓ Full treatment plan development</t>
  </si>
  <si>
    <t>➡️ UPGRADE NOW</t>
  </si>
  <si>
    <t>STARTER Edition - Quick Start Guide</t>
  </si>
  <si>
    <t>YOUR STATUS:</t>
  </si>
  <si>
    <t>STEP-BY-STEP WORKFLOW:</t>
  </si>
  <si>
    <t>1️⃣ REGISTRATION</t>
  </si>
  <si>
    <t>Complete the Registration sheet to activate your STARTER version</t>
  </si>
  <si>
    <t>2️⃣ COMPANY PROFILE</t>
  </si>
  <si>
    <t>Review auto-populated company info (from Registration)</t>
  </si>
  <si>
    <t>Add assessment scope details</t>
  </si>
  <si>
    <t>3️⃣ ASSET INVENTORY</t>
  </si>
  <si>
    <t>Document up to 10 critical information assets</t>
  </si>
  <si>
    <t>• Customer databases, financial systems, employee records, etc.</t>
  </si>
  <si>
    <t>• Asset IDs auto-generate as you enter names</t>
  </si>
  <si>
    <t>4️⃣ THREAT ASSESSMENT</t>
  </si>
  <si>
    <t>Identify up to 5 security threats</t>
  </si>
  <si>
    <t>• Use dropdowns for Threat Category and Source</t>
  </si>
  <si>
    <t>• Examples: Ransomware, phishing, natural disasters</t>
  </si>
  <si>
    <t>5️⃣ VULNERABILITY ANALYSIS</t>
  </si>
  <si>
    <t>Document up to 10 vulnerabilities</t>
  </si>
  <si>
    <t>• Link each to an asset from your inventory</t>
  </si>
  <si>
    <t>• Use dropdowns for Vulnerability Type</t>
  </si>
  <si>
    <t>6️⃣ RISK CALCULATION</t>
  </si>
  <si>
    <t>Auto-generates based on your threats + vulnerabilities</t>
  </si>
  <si>
    <t>• Risk descriptions auto-populate</t>
  </si>
  <si>
    <t>• Risk scores calculate automatically</t>
  </si>
  <si>
    <t>• No manual entry needed!</t>
  </si>
  <si>
    <t>7️⃣ TREATMENT PLAN</t>
  </si>
  <si>
    <t>Auto-prioritized list of risks to address</t>
  </si>
  <si>
    <t>• Highest risks appear first</t>
  </si>
  <si>
    <t>• Add your mitigation strategies</t>
  </si>
  <si>
    <t>8️⃣ EXECUTIVE SUMMARY</t>
  </si>
  <si>
    <t>Review your assessment dashboard</t>
  </si>
  <si>
    <t>• High-level metrics and findings</t>
  </si>
  <si>
    <t>• Share with leadership</t>
  </si>
  <si>
    <t>⚠️ STARTER VERSION LIMITS:</t>
  </si>
  <si>
    <t>• 10 Assets | 5 Threats | 10 Vulnerabilities | 10 Risks</t>
  </si>
  <si>
    <t>• Basic templates only - No PDF export</t>
  </si>
  <si>
    <t>🚀 READY TO UPGRADE?</t>
  </si>
  <si>
    <t>PROFESSIONAL ($495): 50 assets, industry templates, advanced reporting</t>
  </si>
  <si>
    <t>ENTERPRISE ($2,500+): Professional + expert consultation &amp; WISP</t>
  </si>
  <si>
    <t>Visit: reboottwice.com/upgrade</t>
  </si>
  <si>
    <t>📊 PREVIEW MODE - Full interactive dashboard in Professional version</t>
  </si>
  <si>
    <t>EXECUTIVE SUMMARY - RebootTwice LLC</t>
  </si>
  <si>
    <t>Company:</t>
  </si>
  <si>
    <t>Industry:</t>
  </si>
  <si>
    <t>Assessment Date:</t>
  </si>
  <si>
    <t>High-Risk Items:</t>
  </si>
  <si>
    <t>Medium-Risk Items:</t>
  </si>
  <si>
    <t>Low-Risk Items:</t>
  </si>
  <si>
    <t>Overall Compliance (%):</t>
  </si>
  <si>
    <t>Available in Professional Version</t>
  </si>
  <si>
    <t>Top Risks (by priority)</t>
  </si>
  <si>
    <t>Priority</t>
  </si>
  <si>
    <t>Risk</t>
  </si>
  <si>
    <t>Score</t>
  </si>
  <si>
    <t>Owner</t>
  </si>
  <si>
    <t>Target Date</t>
  </si>
  <si>
    <t>Status</t>
  </si>
  <si>
    <t>📋 COMPANY PROFILE - Starter Version</t>
  </si>
  <si>
    <t>COMPANY PROFILE &amp; ASSESSMENT SCOPE</t>
  </si>
  <si>
    <t>ℹ️ Company information auto-populated from Registration sheet</t>
  </si>
  <si>
    <t>Company Name:</t>
  </si>
  <si>
    <t>Industry Type:</t>
  </si>
  <si>
    <t>Number of Employees:</t>
  </si>
  <si>
    <t>Number of Locations:</t>
  </si>
  <si>
    <t>Customer Record Count:</t>
  </si>
  <si>
    <t>Annual Revenue (select range):</t>
  </si>
  <si>
    <t>ASSESSMENT TEAM</t>
  </si>
  <si>
    <t>Role</t>
  </si>
  <si>
    <t>Name</t>
  </si>
  <si>
    <t>Email</t>
  </si>
  <si>
    <t>Lead Assessor:</t>
  </si>
  <si>
    <t>IT Representative:</t>
  </si>
  <si>
    <t>Asset ID</t>
  </si>
  <si>
    <t>Asset Name</t>
  </si>
  <si>
    <t>Asset Type</t>
  </si>
  <si>
    <t>Description</t>
  </si>
  <si>
    <t>Location</t>
  </si>
  <si>
    <t>Owner/Custodian</t>
  </si>
  <si>
    <t>Customer Data Type</t>
  </si>
  <si>
    <t>Data Volume</t>
  </si>
  <si>
    <t>Business Criticality</t>
  </si>
  <si>
    <t>Your Tier:</t>
  </si>
  <si>
    <t>Asset Value Score</t>
  </si>
  <si>
    <t>⚠️ Starter version limited to 10 assets. Upgrade to Professional for unlimited assets.</t>
  </si>
  <si>
    <t>Click here to upgrade →</t>
  </si>
  <si>
    <t>Threat ID</t>
  </si>
  <si>
    <t>Threat Name</t>
  </si>
  <si>
    <t>Threat Category</t>
  </si>
  <si>
    <t>Threat Source</t>
  </si>
  <si>
    <t>Affected Assets</t>
  </si>
  <si>
    <t>Likelihood (1-5)</t>
  </si>
  <si>
    <t>Impact Type</t>
  </si>
  <si>
    <t>Historical Incidents</t>
  </si>
  <si>
    <t>STARTER VERSION: Limited to 15 records.</t>
  </si>
  <si>
    <t>⚠️ Starter version limited to 8 threats. Upgrade to Professional for unlimited threat assessment.</t>
  </si>
  <si>
    <t>Upgrade to Professional Version to add unlimited assets</t>
  </si>
  <si>
    <t>Vulnerability ID</t>
  </si>
  <si>
    <t>Vulnerability Name</t>
  </si>
  <si>
    <t>Affected Asset</t>
  </si>
  <si>
    <t>Vulnerability Type</t>
  </si>
  <si>
    <t>Current Status</t>
  </si>
  <si>
    <t>Severity (1-5)</t>
  </si>
  <si>
    <t>Exploitability</t>
  </si>
  <si>
    <t>Detection Difficulty</t>
  </si>
  <si>
    <t>⚠️ Starter version limited to 8 vulnerabilities. Upgrade to Professional for unlimited vulnerability analysis.</t>
  </si>
  <si>
    <t>📊 RISK CALCULATION - Limited preview in Starter version</t>
  </si>
  <si>
    <t>Risk ID</t>
  </si>
  <si>
    <t>Risk Description</t>
  </si>
  <si>
    <t>Vulnerability</t>
  </si>
  <si>
    <t>Likelihood</t>
  </si>
  <si>
    <t>Impact Proxy</t>
  </si>
  <si>
    <t>Vulnerability Score</t>
  </si>
  <si>
    <t>Risk Score</t>
  </si>
  <si>
    <t>Risk Level</t>
  </si>
  <si>
    <t>Risk Weight</t>
  </si>
  <si>
    <t>🔒 TREATMENT PLAN EDITING LOCKED IN STARTER VERSION</t>
  </si>
  <si>
    <t>The Professional version allows you to create, edit, and prioritize treatment plans with automatic cost/benefit calculations.</t>
  </si>
  <si>
    <t>➡️ UPGRADE TO PROFESSIONAL</t>
  </si>
  <si>
    <t>Notes</t>
  </si>
  <si>
    <t>Budget ($)</t>
  </si>
  <si>
    <t>Actual ($)</t>
  </si>
  <si>
    <t>% Complete</t>
  </si>
  <si>
    <t>Total Budget:</t>
  </si>
  <si>
    <t>Average per Risk:</t>
  </si>
  <si>
    <t>Completion Rate:</t>
  </si>
  <si>
    <t>INDUSTRY TYPE</t>
  </si>
  <si>
    <t>Tax Preparers</t>
  </si>
  <si>
    <t>Check Cashing &amp; Money</t>
  </si>
  <si>
    <t>Mortgage &amp; Real Estate Finance</t>
  </si>
  <si>
    <t>Investment Advisors</t>
  </si>
  <si>
    <t>Debt Collection Agencies</t>
  </si>
  <si>
    <t>Automotive</t>
  </si>
  <si>
    <t>Other Financial Services</t>
  </si>
  <si>
    <t>NUMBER OF EMPLOYEES</t>
  </si>
  <si>
    <t>1 - 10</t>
  </si>
  <si>
    <t>11 - 25</t>
  </si>
  <si>
    <t>26 - 50</t>
  </si>
  <si>
    <t>51 - 100</t>
  </si>
  <si>
    <t>101 - 250</t>
  </si>
  <si>
    <t>251 - 500</t>
  </si>
  <si>
    <t>500 +</t>
  </si>
  <si>
    <t>NUMBER OF LOCATIONS</t>
  </si>
  <si>
    <t>6 - 10</t>
  </si>
  <si>
    <t>11 - 20</t>
  </si>
  <si>
    <t>21 +</t>
  </si>
  <si>
    <t>CUSTOMBER RECORD COUNT</t>
  </si>
  <si>
    <t>Less than 100</t>
  </si>
  <si>
    <t>100 - 250</t>
  </si>
  <si>
    <t>501 - 1,000</t>
  </si>
  <si>
    <t>1,001 - 5,000 +</t>
  </si>
  <si>
    <t>ANNUAL REVENUE</t>
  </si>
  <si>
    <t>Less than $100K</t>
  </si>
  <si>
    <t>$100K - $250K</t>
  </si>
  <si>
    <t>$250K - $500K</t>
  </si>
  <si>
    <t>$500K - $1M</t>
  </si>
  <si>
    <t>$1M - $5M</t>
  </si>
  <si>
    <t>$5M +</t>
  </si>
  <si>
    <t>DataVolumes</t>
  </si>
  <si>
    <t>Hardware</t>
  </si>
  <si>
    <t>Cybersecurity</t>
  </si>
  <si>
    <t>External Cybercriminal</t>
  </si>
  <si>
    <t>Technical/System</t>
  </si>
  <si>
    <t>Known, Not Addressed</t>
  </si>
  <si>
    <t>Accept Risk</t>
  </si>
  <si>
    <t>Not Started</t>
  </si>
  <si>
    <t>Fully Compliant</t>
  </si>
  <si>
    <t>Confidentiality</t>
  </si>
  <si>
    <t>Never occurred</t>
  </si>
  <si>
    <t>None</t>
  </si>
  <si>
    <t>Software</t>
  </si>
  <si>
    <t>Physical Security</t>
  </si>
  <si>
    <t>Disgruntled Employee</t>
  </si>
  <si>
    <t>Administrative/Process</t>
  </si>
  <si>
    <t>Known, Partially Addressed</t>
  </si>
  <si>
    <t>Mitigate Risk</t>
  </si>
  <si>
    <t>Planning</t>
  </si>
  <si>
    <t>Partially Compliant</t>
  </si>
  <si>
    <t>Integrity</t>
  </si>
  <si>
    <t>Occurred &gt;5 years ago</t>
  </si>
  <si>
    <t>1-100</t>
  </si>
  <si>
    <t>Data/Database</t>
  </si>
  <si>
    <t>Human Error</t>
  </si>
  <si>
    <t>Accidental Employee Action</t>
  </si>
  <si>
    <t>Known, Fully Addressed</t>
  </si>
  <si>
    <t>Transfer Risk</t>
  </si>
  <si>
    <t>In Progress</t>
  </si>
  <si>
    <t>Not Compliant</t>
  </si>
  <si>
    <t>Availability</t>
  </si>
  <si>
    <t>Occurred 3-5 years ago</t>
  </si>
  <si>
    <t>101-1,000</t>
  </si>
  <si>
    <t>Network Equipment</t>
  </si>
  <si>
    <t>Natural Disaster</t>
  </si>
  <si>
    <t>Natural Environment</t>
  </si>
  <si>
    <t>Personnel/Training</t>
  </si>
  <si>
    <t>Unknown/Needs Assessment</t>
  </si>
  <si>
    <t>Avoid Risk</t>
  </si>
  <si>
    <t>Testing</t>
  </si>
  <si>
    <t>Under Review</t>
  </si>
  <si>
    <t>Financial</t>
  </si>
  <si>
    <t>Occurred 1-3 years ago</t>
  </si>
  <si>
    <t>1,001-10,000</t>
  </si>
  <si>
    <t>Facility/Physical</t>
  </si>
  <si>
    <t>Technology Failure</t>
  </si>
  <si>
    <t>Technology/Equipment</t>
  </si>
  <si>
    <t>Vendor/Third-Party</t>
  </si>
  <si>
    <t>Recently Discovered</t>
  </si>
  <si>
    <t>Monitor Risk</t>
  </si>
  <si>
    <t>Completed</t>
  </si>
  <si>
    <t>Implementation in Progress</t>
  </si>
  <si>
    <t>Legal/Regulatory</t>
  </si>
  <si>
    <t>Occurred this year</t>
  </si>
  <si>
    <t>10,001-100,000</t>
  </si>
  <si>
    <t>Personnel</t>
  </si>
  <si>
    <t>Third-Party Vendor</t>
  </si>
  <si>
    <t>Compliance/Regulatory</t>
  </si>
  <si>
    <t>On Hold</t>
  </si>
  <si>
    <t>Not Applicable</t>
  </si>
  <si>
    <t>Reputation</t>
  </si>
  <si>
    <t>Multiple recent incidents</t>
  </si>
  <si>
    <t>&gt;100,000</t>
  </si>
  <si>
    <t>Third-Party Service</t>
  </si>
  <si>
    <t>Regulatory/Legal</t>
  </si>
  <si>
    <t>Competitor</t>
  </si>
  <si>
    <t>Cancelled</t>
  </si>
  <si>
    <t>Nation State Actor</t>
  </si>
  <si>
    <t>Hacktivist</t>
  </si>
  <si>
    <t>END USER LICENSE AGREEMENT (EULA)</t>
  </si>
  <si>
    <t>This End User License Agreement ("Agreement") is a legal agreement between you ("Licensee") and RebootTwice LLC ("Licensor") governing your use of the Full FTC Safeguards Risk Assessment Professional Toolkit and related materials.</t>
  </si>
  <si>
    <t>1. LICENSE GRANT</t>
  </si>
  <si>
    <t>Licensor grants you a non-exclusive, non-transferable, non-sublicensable license to use the Software for internal business purposes. License is limited to the number of devices purchased and is valid for the specified license term.</t>
  </si>
  <si>
    <t>2. RESTRICTIONS</t>
  </si>
  <si>
    <t>You may not modify, copy, distribute, sell, sublicense, reverse engineer, or create derivative works of the Software. You may not share or publish your license key.</t>
  </si>
  <si>
    <t>3. OWNERSHIP</t>
  </si>
  <si>
    <t>The Software is licensed, not sold. All intellectual property rights remain with Licensor.</t>
  </si>
  <si>
    <t>4. LICENSE KEYS &amp; ACTIVATION</t>
  </si>
  <si>
    <t>Use requires a valid license key. Activation may be tied to your device. Licensor may suspend or revoke licenses for misuse, piracy, unpaid fees, or violation of terms.</t>
  </si>
  <si>
    <t>5. NO LEGAL OR COMPLIANCE WARRANTY</t>
  </si>
  <si>
    <t>The Software is a documentation tool and does not constitute legal, tax, or compliance advice. Use does not guarantee regulatory compliance.</t>
  </si>
  <si>
    <t>6. DISCLAIMER OF WARRANTIES</t>
  </si>
  <si>
    <t>Software is provided "AS IS" without warranties of any kind, express or implied.</t>
  </si>
  <si>
    <t>7. LIMITATION OF LIABILITY</t>
  </si>
  <si>
    <t>Licensor is not liable for indirect, incidental, or consequential damages. Total liability shall not exceed fees paid in the previous 12 months.</t>
  </si>
  <si>
    <t>8. TERMINATION</t>
  </si>
  <si>
    <t>Rights terminate upon expiration or breach. Upon termination, you must cease use and destroy all copies.</t>
  </si>
  <si>
    <t>9. GOVERNING LAW</t>
  </si>
  <si>
    <t>Agreement governed by the laws of California. Venue is Los Angeles County, CA.</t>
  </si>
  <si>
    <t>10. CONTACT</t>
  </si>
  <si>
    <t>RebootTwice LLC</t>
  </si>
  <si>
    <t>Email: support@reboottwice.com</t>
  </si>
  <si>
    <t>Website: https://reboottwice.com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</si>
</sst>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1"/>
    </font>
    <font>
      <b/>
      <sz val="14"/>
      <color rgb="FFFFFFFF"/>
      <name val="Calibri"/>
      <charset val="1"/>
    </font>
    <font>
      <b/>
      <sz val="11"/>
      <color rgb="FF1F4E78"/>
      <name val="Calibri"/>
      <charset val="1"/>
    </font>
    <font>
      <b/>
      <sz val="11"/>
      <name val="Calibri"/>
      <charset val="1"/>
    </font>
    <font>
      <u/>
      <sz val="11"/>
      <color theme="10"/>
      <name val="Calibri"/>
      <family val="2"/>
      <charset val="1"/>
    </font>
    <font>
      <b/>
      <sz val="12"/>
      <color rgb="FF0066CC"/>
      <name val="Calibri"/>
      <charset val="1"/>
    </font>
    <font>
      <i/>
      <sz val="10"/>
      <name val="Calibri"/>
      <charset val="1"/>
    </font>
    <font>
      <b/>
      <sz val="10"/>
      <color rgb="FF0066CC"/>
      <name val="Calibri"/>
      <charset val="1"/>
    </font>
    <font>
      <b/>
      <sz val="18"/>
      <color rgb="FFFFFFFF"/>
      <name val="Calibri"/>
      <charset val="1"/>
    </font>
    <font>
      <b/>
      <sz val="14"/>
      <color rgb="FFC00000"/>
      <name val="Calibri"/>
      <charset val="1"/>
    </font>
    <font>
      <sz val="11"/>
      <name val="Calibri"/>
      <charset val="1"/>
    </font>
    <font>
      <b/>
      <sz val="16"/>
      <color rgb="FFFFFFFF"/>
      <name val="Calibri"/>
      <charset val="1"/>
    </font>
    <font>
      <b/>
      <i/>
      <sz val="12"/>
      <name val="Calibri"/>
      <charset val="1"/>
    </font>
    <font>
      <b/>
      <sz val="14"/>
      <color rgb="FF1F4E79"/>
      <name val="Calibri"/>
      <charset val="1"/>
    </font>
    <font>
      <sz val="11"/>
      <color rgb="FF0066CC"/>
      <name val="Calibri"/>
      <charset val="1"/>
    </font>
    <font>
      <b/>
      <sz val="11"/>
      <color rgb="FF0066CC"/>
      <name val="Calibri"/>
      <charset val="1"/>
    </font>
    <font>
      <sz val="10"/>
      <name val="Calibri"/>
      <charset val="1"/>
    </font>
    <font>
      <i/>
      <sz val="10"/>
      <color rgb="FF0066CC"/>
      <name val="Calibri"/>
      <charset val="1"/>
    </font>
    <font>
      <i/>
      <sz val="9"/>
      <color rgb="FF666666"/>
      <name val="Calibri"/>
      <charset val="1"/>
    </font>
    <font>
      <i/>
      <sz val="11"/>
      <color rgb="FF0066CC"/>
      <name val="Calibri"/>
      <charset val="1"/>
    </font>
    <font>
      <b/>
      <sz val="9"/>
      <name val="Calibri"/>
      <charset val="1"/>
    </font>
    <font>
      <b/>
      <sz val="9"/>
      <color rgb="FFFFFFFF"/>
      <name val="Calibri"/>
      <charset val="1"/>
    </font>
    <font>
      <b/>
      <sz val="11"/>
      <color rgb="FFC00000"/>
      <name val="Calibri"/>
      <charset val="1"/>
    </font>
    <font>
      <b/>
      <u/>
      <sz val="11"/>
      <color rgb="FF0070C0"/>
      <name val="Calibri"/>
      <charset val="1"/>
    </font>
    <font>
      <i/>
      <sz val="11"/>
      <name val="Calibri"/>
      <charset val="1"/>
    </font>
    <font>
      <b/>
      <sz val="12"/>
      <color rgb="FFFF0000"/>
      <name val="Calibri"/>
      <charset val="1"/>
    </font>
    <font>
      <b/>
      <sz val="11"/>
      <name val="Calibri"/>
      <family val="2"/>
      <charset val="1"/>
    </font>
    <font>
      <b/>
      <sz val="10"/>
      <name val="Calibri"/>
      <charset val="1"/>
    </font>
    <font>
      <b/>
      <u/>
      <sz val="12"/>
      <color rgb="FFFF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6"/>
      <name val="Calibri"/>
    </font>
    <font>
      <sz val="11"/>
      <name val="Calibri"/>
    </font>
    <font>
      <b/>
      <sz val="12"/>
      <name val="Calibri"/>
    </font>
    <font>
      <u/>
      <sz val="11"/>
      <color rgb="FF0070C0"/>
      <name val="Calibri"/>
    </font>
    <font>
      <b/>
      <sz val="11"/>
      <name val="Calibri"/>
    </font>
    <font>
      <u/>
      <sz val="10"/>
      <color rgb="FF0070C0"/>
      <name val="Calibri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FF0000"/>
      </patternFill>
    </fill>
    <fill>
      <patternFill patternType="solid">
        <fgColor rgb="FFFFF2CC"/>
        <bgColor rgb="FFFFFFFF"/>
      </patternFill>
    </fill>
    <fill>
      <patternFill patternType="solid">
        <fgColor rgb="FF00B050"/>
        <bgColor rgb="FF008080"/>
      </patternFill>
    </fill>
    <fill>
      <patternFill patternType="solid">
        <fgColor rgb="FF0070C0"/>
        <bgColor rgb="FF0066CC"/>
      </patternFill>
    </fill>
    <fill>
      <patternFill patternType="solid">
        <fgColor rgb="FF002060"/>
        <bgColor rgb="FF000080"/>
      </patternFill>
    </fill>
    <fill>
      <patternFill patternType="solid">
        <fgColor rgb="FF0066CC"/>
        <bgColor rgb="FF0070C0"/>
      </patternFill>
    </fill>
    <fill>
      <patternFill patternType="solid">
        <fgColor theme="0" tint="-0.14999847407452621"/>
        <bgColor rgb="FFCCCCCC"/>
      </patternFill>
    </fill>
  </fills>
  <borders count="9">
    <border>
      <left/>
      <right/>
      <top/>
      <bottom/>
      <diagonal/>
    </border>
    <border>
      <left style="thin">
        <color rgb="FF0066CC"/>
      </left>
      <right/>
      <top/>
      <bottom style="thin">
        <color rgb="FF0066CC"/>
      </bottom>
      <diagonal/>
    </border>
    <border>
      <left/>
      <right/>
      <top/>
      <bottom style="thin">
        <color rgb="FF0066CC"/>
      </bottom>
      <diagonal/>
    </border>
    <border>
      <left/>
      <right style="thin">
        <color rgb="FF0066CC"/>
      </right>
      <top/>
      <bottom style="thin">
        <color rgb="FF0066CC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indent="2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5" fillId="0" borderId="0" xfId="0" applyFont="1"/>
    <xf numFmtId="0" fontId="16" fillId="0" borderId="0" xfId="0" applyFont="1" applyAlignment="1">
      <alignment wrapText="1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17" fillId="0" borderId="0" xfId="0" applyFont="1" applyProtection="1">
      <protection hidden="1"/>
    </xf>
    <xf numFmtId="0" fontId="0" fillId="0" borderId="5" xfId="0" applyBorder="1" applyProtection="1">
      <protection locked="0"/>
    </xf>
    <xf numFmtId="0" fontId="0" fillId="0" borderId="5" xfId="0" applyBorder="1" applyProtection="1">
      <protection hidden="1"/>
    </xf>
    <xf numFmtId="0" fontId="0" fillId="0" borderId="0" xfId="0" applyAlignment="1">
      <alignment horizontal="center" vertical="center"/>
    </xf>
    <xf numFmtId="0" fontId="18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0" borderId="0" xfId="0" applyFont="1"/>
    <xf numFmtId="0" fontId="21" fillId="7" borderId="0" xfId="0" applyFont="1" applyFill="1" applyAlignment="1">
      <alignment horizontal="center"/>
    </xf>
    <xf numFmtId="0" fontId="23" fillId="0" borderId="0" xfId="0" applyFont="1" applyProtection="1">
      <protection hidden="1"/>
    </xf>
    <xf numFmtId="0" fontId="24" fillId="0" borderId="0" xfId="0" applyFont="1"/>
    <xf numFmtId="0" fontId="25" fillId="0" borderId="0" xfId="0" applyFont="1" applyProtection="1">
      <protection locked="0"/>
    </xf>
    <xf numFmtId="0" fontId="3" fillId="8" borderId="6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4" fillId="0" borderId="0" xfId="0" applyFont="1"/>
    <xf numFmtId="0" fontId="35" fillId="0" borderId="1" xfId="0" applyFont="1" applyBorder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32" fillId="0" borderId="0" xfId="0" applyFont="1"/>
    <xf numFmtId="0" fontId="33" fillId="0" borderId="0" xfId="0" applyFont="1" applyAlignment="1">
      <alignment wrapText="1"/>
    </xf>
    <xf numFmtId="0" fontId="35" fillId="0" borderId="0" xfId="0" applyFont="1"/>
    <xf numFmtId="0" fontId="36" fillId="6" borderId="0" xfId="0" applyFont="1" applyFill="1"/>
    <xf numFmtId="0" fontId="0" fillId="0" borderId="0" xfId="0" applyProtection="1">
      <protection locked="0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6" fillId="0" borderId="0" xfId="0" applyFont="1" applyAlignment="1">
      <alignment wrapText="1"/>
    </xf>
    <xf numFmtId="0" fontId="9" fillId="3" borderId="4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4" borderId="0" xfId="0" applyFont="1" applyFill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4" fillId="0" borderId="0" xfId="0" applyFont="1" applyProtection="1">
      <protection locked="0"/>
    </xf>
    <xf numFmtId="0" fontId="3" fillId="5" borderId="0" xfId="0" applyFont="1" applyFill="1"/>
    <xf numFmtId="0" fontId="0" fillId="0" borderId="0" xfId="0" applyAlignment="1">
      <alignment horizontal="center" vertical="center"/>
    </xf>
    <xf numFmtId="0" fontId="22" fillId="3" borderId="4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2" fillId="3" borderId="4" xfId="0" applyFont="1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25" fillId="0" borderId="0" xfId="0" applyFont="1" applyProtection="1">
      <protection locked="0"/>
    </xf>
    <xf numFmtId="0" fontId="10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70C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2060"/>
      <rgbColor rgb="FF00B050"/>
      <rgbColor rgb="FF003300"/>
      <rgbColor rgb="FF333300"/>
      <rgbColor rgb="FF993300"/>
      <rgbColor rgb="FF993366"/>
      <rgbColor rgb="FF1F4E79"/>
      <rgbColor rgb="FF1F4E7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9</xdr:col>
      <xdr:colOff>491400</xdr:colOff>
      <xdr:row>3</xdr:row>
      <xdr:rowOff>9000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8000" y="0"/>
          <a:ext cx="1714320" cy="68544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1714320</xdr:colOff>
      <xdr:row>1</xdr:row>
      <xdr:rowOff>304560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8840" y="0"/>
          <a:ext cx="1714320" cy="68544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8</xdr:col>
      <xdr:colOff>163800</xdr:colOff>
      <xdr:row>2</xdr:row>
      <xdr:rowOff>123480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4720" y="0"/>
          <a:ext cx="1714320" cy="68544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304560</xdr:colOff>
      <xdr:row>3</xdr:row>
      <xdr:rowOff>9000</xdr:rowOff>
    </xdr:to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76880" y="0"/>
          <a:ext cx="1714320" cy="68544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304920</xdr:colOff>
      <xdr:row>3</xdr:row>
      <xdr:rowOff>142560</xdr:rowOff>
    </xdr:to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7480" y="0"/>
          <a:ext cx="1714320" cy="68544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304920</xdr:colOff>
      <xdr:row>3</xdr:row>
      <xdr:rowOff>142560</xdr:rowOff>
    </xdr:to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7480" y="0"/>
          <a:ext cx="1714320" cy="68544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304560</xdr:colOff>
      <xdr:row>1</xdr:row>
      <xdr:rowOff>37800</xdr:rowOff>
    </xdr:to>
    <xdr:pic>
      <xdr:nvPicPr>
        <xdr:cNvPr id="6" name="Image 1" descr="Picture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4320" cy="68544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304560</xdr:colOff>
      <xdr:row>1</xdr:row>
      <xdr:rowOff>302550</xdr:rowOff>
    </xdr:to>
    <xdr:pic>
      <xdr:nvPicPr>
        <xdr:cNvPr id="7" name="Image 1" descr="Picture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4320" cy="68544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304560</xdr:colOff>
      <xdr:row>2</xdr:row>
      <xdr:rowOff>0</xdr:rowOff>
    </xdr:to>
    <xdr:pic>
      <xdr:nvPicPr>
        <xdr:cNvPr id="8" name="Image 1" descr="Picture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2360" cy="62865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reboottwice.com/" TargetMode="External"/><Relationship Id="rId1" Type="http://schemas.openxmlformats.org/officeDocument/2006/relationships/hyperlink" Target="mailto:support@reboottwic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reboottwice.com/risk-assessment-professiona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reboottwice.com/risk-assessment-professional/" TargetMode="External"/><Relationship Id="rId1" Type="http://schemas.openxmlformats.org/officeDocument/2006/relationships/hyperlink" Target="https://reboottwice.com/upgrad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reboottwice.com/upgrade" TargetMode="External"/><Relationship Id="rId1" Type="http://schemas.openxmlformats.org/officeDocument/2006/relationships/hyperlink" Target="https://reboottwice.com/risk-assessment-professional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reboottwice.com/upgrade" TargetMode="External"/><Relationship Id="rId1" Type="http://schemas.openxmlformats.org/officeDocument/2006/relationships/hyperlink" Target="https://reboottwice.com/risk-assessment-professional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reboottwice.com/risk-assessment-profession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zoomScaleNormal="100" workbookViewId="0">
      <selection activeCell="E9" sqref="E9"/>
    </sheetView>
  </sheetViews>
  <sheetFormatPr defaultColWidth="8.68359375" defaultRowHeight="14.4" x14ac:dyDescent="0.55000000000000004"/>
  <cols>
    <col min="1" max="1" width="17.15625" customWidth="1"/>
  </cols>
  <sheetData>
    <row r="1" spans="1:6" ht="24.75" customHeight="1" x14ac:dyDescent="0.55000000000000004">
      <c r="A1" s="51" t="s">
        <v>0</v>
      </c>
      <c r="B1" s="50"/>
      <c r="C1" s="50"/>
      <c r="D1" s="50"/>
      <c r="E1" s="50"/>
      <c r="F1" s="50"/>
    </row>
    <row r="2" spans="1:6" ht="14.25" customHeight="1" x14ac:dyDescent="0.55000000000000004">
      <c r="A2" s="1" t="s">
        <v>1</v>
      </c>
    </row>
    <row r="3" spans="1:6" ht="14.25" customHeight="1" x14ac:dyDescent="0.55000000000000004">
      <c r="A3" s="49"/>
      <c r="B3" s="49"/>
      <c r="C3" s="49"/>
      <c r="D3" s="49"/>
      <c r="E3" s="49"/>
      <c r="F3" s="49"/>
    </row>
    <row r="4" spans="1:6" ht="14.25" customHeight="1" x14ac:dyDescent="0.55000000000000004">
      <c r="A4" s="2" t="s">
        <v>2</v>
      </c>
      <c r="B4" s="2"/>
      <c r="C4" s="2"/>
      <c r="D4" s="2"/>
      <c r="E4" s="2"/>
      <c r="F4" s="2"/>
    </row>
    <row r="5" spans="1:6" ht="14.25" customHeight="1" x14ac:dyDescent="0.55000000000000004">
      <c r="A5" s="2"/>
      <c r="B5" s="2"/>
      <c r="C5" s="2"/>
      <c r="D5" s="2"/>
      <c r="E5" s="2"/>
      <c r="F5" s="2"/>
    </row>
    <row r="6" spans="1:6" ht="14.25" customHeight="1" x14ac:dyDescent="0.55000000000000004">
      <c r="A6" s="3" t="s">
        <v>3</v>
      </c>
      <c r="B6" s="2"/>
      <c r="C6" s="2"/>
      <c r="D6" s="2"/>
      <c r="E6" s="2"/>
      <c r="F6" s="2"/>
    </row>
    <row r="7" spans="1:6" ht="14.25" customHeight="1" x14ac:dyDescent="0.55000000000000004">
      <c r="A7" s="3" t="s">
        <v>4</v>
      </c>
      <c r="B7" s="2"/>
      <c r="C7" s="2"/>
      <c r="D7" s="2"/>
      <c r="E7" s="2"/>
      <c r="F7" s="2"/>
    </row>
    <row r="8" spans="1:6" ht="14.25" customHeight="1" x14ac:dyDescent="0.55000000000000004">
      <c r="A8" s="3" t="s">
        <v>5</v>
      </c>
      <c r="B8" s="4"/>
      <c r="C8" s="4"/>
      <c r="D8" s="2"/>
      <c r="E8" s="2"/>
      <c r="F8" s="2"/>
    </row>
    <row r="9" spans="1:6" ht="14.25" customHeight="1" x14ac:dyDescent="0.55000000000000004">
      <c r="A9" s="3" t="s">
        <v>6</v>
      </c>
      <c r="B9" s="2"/>
      <c r="C9" s="2"/>
      <c r="D9" s="2"/>
      <c r="E9" s="2"/>
      <c r="F9" s="2"/>
    </row>
    <row r="10" spans="1:6" ht="14.25" customHeight="1" x14ac:dyDescent="0.55000000000000004">
      <c r="A10" s="3" t="s">
        <v>7</v>
      </c>
      <c r="B10" s="2"/>
      <c r="C10" s="2"/>
      <c r="D10" s="2"/>
      <c r="E10" s="2"/>
      <c r="F10" s="2"/>
    </row>
    <row r="11" spans="1:6" ht="14.25" customHeight="1" x14ac:dyDescent="0.55000000000000004">
      <c r="A11" s="3" t="s">
        <v>8</v>
      </c>
      <c r="B11" s="5"/>
      <c r="C11" s="2"/>
      <c r="D11" s="2"/>
      <c r="E11" s="2"/>
      <c r="F11" s="2"/>
    </row>
    <row r="12" spans="1:6" ht="14.25" customHeight="1" x14ac:dyDescent="0.55000000000000004">
      <c r="A12" s="3" t="s">
        <v>9</v>
      </c>
      <c r="B12" s="2"/>
      <c r="C12" s="2"/>
      <c r="D12" s="2"/>
      <c r="E12" s="2"/>
      <c r="F12" s="2"/>
    </row>
    <row r="13" spans="1:6" ht="15" customHeight="1" x14ac:dyDescent="0.55000000000000004"/>
    <row r="14" spans="1:6" ht="15" customHeight="1" x14ac:dyDescent="0.6">
      <c r="A14" s="6" t="s">
        <v>10</v>
      </c>
      <c r="B14" s="7" t="str">
        <f>IF(AND(B5&lt;&gt;"",B6&lt;&gt;"",B7&lt;&gt;""),"STARTER","INCOMPLETE")</f>
        <v>INCOMPLETE</v>
      </c>
    </row>
    <row r="15" spans="1:6" ht="14.25" customHeight="1" x14ac:dyDescent="0.55000000000000004">
      <c r="A15" s="6" t="s">
        <v>11</v>
      </c>
      <c r="B15" s="8" t="str">
        <f>IF(B13="STARTER","✓ ACTIVATED - Starter Version Unlocked","⚠ Complete required fields to activate")</f>
        <v>⚠ Complete required fields to activate</v>
      </c>
    </row>
    <row r="16" spans="1:6" x14ac:dyDescent="0.55000000000000004">
      <c r="A16" s="41" t="s">
        <v>12</v>
      </c>
    </row>
    <row r="17" spans="1:6" ht="14.25" customHeight="1" x14ac:dyDescent="0.55000000000000004">
      <c r="A17" s="47" t="s">
        <v>13</v>
      </c>
    </row>
    <row r="18" spans="1:6" ht="300" customHeight="1" x14ac:dyDescent="0.55000000000000004">
      <c r="A18" s="50"/>
      <c r="B18" s="50"/>
      <c r="C18" s="50"/>
      <c r="D18" s="50"/>
      <c r="E18" s="50"/>
      <c r="F18" s="50"/>
    </row>
    <row r="19" spans="1:6" ht="14.25" customHeight="1" x14ac:dyDescent="0.55000000000000004">
      <c r="A19" s="50"/>
      <c r="B19" s="50"/>
      <c r="C19" s="50"/>
      <c r="D19" s="50"/>
      <c r="E19" s="50"/>
      <c r="F19" s="50"/>
    </row>
    <row r="20" spans="1:6" ht="14.25" customHeight="1" x14ac:dyDescent="0.55000000000000004">
      <c r="A20" s="50"/>
      <c r="B20" s="50"/>
      <c r="C20" s="50"/>
      <c r="D20" s="50"/>
      <c r="E20" s="50"/>
      <c r="F20" s="50"/>
    </row>
    <row r="21" spans="1:6" ht="14.25" customHeight="1" x14ac:dyDescent="0.55000000000000004">
      <c r="A21" s="50"/>
      <c r="B21" s="50"/>
      <c r="C21" s="50"/>
      <c r="D21" s="50"/>
      <c r="E21" s="50"/>
      <c r="F21" s="50"/>
    </row>
    <row r="22" spans="1:6" ht="14.25" customHeight="1" x14ac:dyDescent="0.55000000000000004">
      <c r="A22" s="50"/>
      <c r="B22" s="50"/>
      <c r="C22" s="50"/>
      <c r="D22" s="50"/>
      <c r="E22" s="50"/>
      <c r="F22" s="50"/>
    </row>
    <row r="23" spans="1:6" ht="14.25" customHeight="1" x14ac:dyDescent="0.55000000000000004">
      <c r="A23" s="50"/>
      <c r="B23" s="50"/>
      <c r="C23" s="50"/>
      <c r="D23" s="50"/>
      <c r="E23" s="50"/>
      <c r="F23" s="50"/>
    </row>
    <row r="24" spans="1:6" ht="14.25" customHeight="1" x14ac:dyDescent="0.55000000000000004">
      <c r="A24" s="50"/>
      <c r="B24" s="50"/>
      <c r="C24" s="50"/>
      <c r="D24" s="50"/>
      <c r="E24" s="50"/>
      <c r="F24" s="50"/>
    </row>
    <row r="25" spans="1:6" ht="14.25" customHeight="1" x14ac:dyDescent="0.55000000000000004">
      <c r="A25" s="50"/>
      <c r="B25" s="50"/>
      <c r="C25" s="50"/>
      <c r="D25" s="50"/>
      <c r="E25" s="50"/>
      <c r="F25" s="50"/>
    </row>
    <row r="26" spans="1:6" ht="14.25" customHeight="1" x14ac:dyDescent="0.55000000000000004">
      <c r="A26" s="50"/>
      <c r="B26" s="50"/>
      <c r="C26" s="50"/>
      <c r="D26" s="50"/>
      <c r="E26" s="50"/>
      <c r="F26" s="50"/>
    </row>
    <row r="27" spans="1:6" ht="14.25" customHeight="1" x14ac:dyDescent="0.55000000000000004">
      <c r="A27" s="50"/>
      <c r="B27" s="50"/>
      <c r="C27" s="50"/>
      <c r="D27" s="50"/>
      <c r="E27" s="50"/>
      <c r="F27" s="50"/>
    </row>
    <row r="28" spans="1:6" ht="14.25" customHeight="1" x14ac:dyDescent="0.55000000000000004">
      <c r="A28" s="50"/>
      <c r="B28" s="50"/>
      <c r="C28" s="50"/>
      <c r="D28" s="50"/>
      <c r="E28" s="50"/>
      <c r="F28" s="50"/>
    </row>
    <row r="29" spans="1:6" ht="14.25" customHeight="1" x14ac:dyDescent="0.55000000000000004">
      <c r="A29" s="50"/>
      <c r="B29" s="50"/>
      <c r="C29" s="50"/>
      <c r="D29" s="50"/>
      <c r="E29" s="50"/>
      <c r="F29" s="50"/>
    </row>
    <row r="30" spans="1:6" ht="14.25" customHeight="1" x14ac:dyDescent="0.55000000000000004">
      <c r="A30" s="50"/>
      <c r="B30" s="50"/>
      <c r="C30" s="50"/>
      <c r="D30" s="50"/>
      <c r="E30" s="50"/>
      <c r="F30" s="50"/>
    </row>
    <row r="31" spans="1:6" ht="14.25" customHeight="1" x14ac:dyDescent="0.55000000000000004">
      <c r="A31" s="42"/>
      <c r="B31" s="9"/>
      <c r="C31" s="9"/>
      <c r="D31" s="9"/>
      <c r="E31" s="9"/>
      <c r="F31" s="10"/>
    </row>
    <row r="32" spans="1:6" ht="14.25" customHeight="1" x14ac:dyDescent="0.55000000000000004">
      <c r="B32" s="50"/>
      <c r="C32" s="50"/>
      <c r="D32" s="50"/>
      <c r="E32" s="50"/>
      <c r="F32" s="50"/>
    </row>
    <row r="33" spans="1:2" ht="14.25" customHeight="1" x14ac:dyDescent="0.55000000000000004">
      <c r="A33" s="6" t="s">
        <v>14</v>
      </c>
      <c r="B33" s="11" t="str">
        <f>IF(B13="STARTER","👉 Visit reboottwice.com/upgrade for Professional or Enterprise options","")</f>
        <v/>
      </c>
    </row>
  </sheetData>
  <sheetProtection algorithmName="SHA-512" hashValue="w9o2IVQG7VfKZY+dhr0AuifkVQm9kWB2dUI4lHzHLvq3x16YR/7PeLYyCvw0imwJ92sJjrfupdDEswPsMIZ15A==" saltValue="nTupcLjW4rPSSclvZyVZRg==" spinCount="100000" sheet="1" objects="1" scenarios="1"/>
  <mergeCells count="4">
    <mergeCell ref="A3:F3"/>
    <mergeCell ref="A18:F30"/>
    <mergeCell ref="A1:F1"/>
    <mergeCell ref="B32:F32"/>
  </mergeCells>
  <dataValidations count="1">
    <dataValidation type="custom" allowBlank="1" errorTitle="Invalid Email" error="Please enter a valid email address" sqref="B8" xr:uid="{00000000-0002-0000-0000-000002000000}">
      <formula1>ISNUMBER(SEARCH("@",B8))</formula1>
    </dataValidation>
  </dataValidations>
  <hyperlinks>
    <hyperlink ref="A17" location="EULA!A1" display="By using this software, you agree to the End User License Agreement →" xr:uid="{00000000-0004-0000-0000-000000000000}"/>
  </hyperlinks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errorTitle="Invalid Selection" error="Please select from the dropdown list" xr:uid="{00000000-0002-0000-0000-000000000000}">
          <x14:formula1>
            <xm:f>'Formula Controls'!$A$3:$A$9</xm:f>
          </x14:formula1>
          <xm:sqref>B10</xm:sqref>
        </x14:dataValidation>
        <x14:dataValidation type="list" allowBlank="1" errorTitle="Invalid Selection" error="Please select from the dropdown list" xr:uid="{00000000-0002-0000-0000-000001000000}">
          <x14:formula1>
            <xm:f>'Formula Controls'!$A$22:$A$28</xm:f>
          </x14:formula1>
          <xm:sqref>B11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88"/>
  <sheetViews>
    <sheetView zoomScaleNormal="100" workbookViewId="0">
      <selection activeCell="A4" sqref="A4"/>
    </sheetView>
  </sheetViews>
  <sheetFormatPr defaultColWidth="8.68359375" defaultRowHeight="14.4" x14ac:dyDescent="0.55000000000000004"/>
  <cols>
    <col min="1" max="1" width="26.89453125" customWidth="1"/>
  </cols>
  <sheetData>
    <row r="2" spans="1:1" ht="14.25" customHeight="1" x14ac:dyDescent="0.55000000000000004">
      <c r="A2" s="38" t="s">
        <v>153</v>
      </c>
    </row>
    <row r="3" spans="1:1" ht="14.25" customHeight="1" x14ac:dyDescent="0.55000000000000004">
      <c r="A3" s="39" t="s">
        <v>154</v>
      </c>
    </row>
    <row r="4" spans="1:1" ht="14.25" customHeight="1" x14ac:dyDescent="0.55000000000000004">
      <c r="A4" s="39" t="s">
        <v>155</v>
      </c>
    </row>
    <row r="5" spans="1:1" ht="14.25" customHeight="1" x14ac:dyDescent="0.55000000000000004">
      <c r="A5" s="39" t="s">
        <v>156</v>
      </c>
    </row>
    <row r="6" spans="1:1" ht="14.25" customHeight="1" x14ac:dyDescent="0.55000000000000004">
      <c r="A6" s="39" t="s">
        <v>157</v>
      </c>
    </row>
    <row r="7" spans="1:1" ht="14.25" customHeight="1" x14ac:dyDescent="0.55000000000000004">
      <c r="A7" s="39" t="s">
        <v>158</v>
      </c>
    </row>
    <row r="8" spans="1:1" ht="14.25" customHeight="1" x14ac:dyDescent="0.55000000000000004">
      <c r="A8" s="39" t="s">
        <v>159</v>
      </c>
    </row>
    <row r="9" spans="1:1" ht="14.25" customHeight="1" x14ac:dyDescent="0.55000000000000004">
      <c r="A9" s="39" t="s">
        <v>160</v>
      </c>
    </row>
    <row r="10" spans="1:1" ht="14.25" customHeight="1" x14ac:dyDescent="0.55000000000000004">
      <c r="A10" s="39"/>
    </row>
    <row r="11" spans="1:1" ht="14.25" customHeight="1" x14ac:dyDescent="0.55000000000000004">
      <c r="A11" s="39"/>
    </row>
    <row r="12" spans="1:1" ht="14.25" customHeight="1" x14ac:dyDescent="0.55000000000000004">
      <c r="A12" s="39"/>
    </row>
    <row r="13" spans="1:1" ht="14.25" customHeight="1" x14ac:dyDescent="0.55000000000000004">
      <c r="A13" s="39"/>
    </row>
    <row r="14" spans="1:1" ht="14.25" customHeight="1" x14ac:dyDescent="0.55000000000000004">
      <c r="A14" s="39"/>
    </row>
    <row r="15" spans="1:1" ht="14.25" customHeight="1" x14ac:dyDescent="0.55000000000000004">
      <c r="A15" s="39"/>
    </row>
    <row r="16" spans="1:1" ht="14.25" customHeight="1" x14ac:dyDescent="0.55000000000000004">
      <c r="A16" s="39"/>
    </row>
    <row r="17" spans="1:1" ht="14.25" customHeight="1" x14ac:dyDescent="0.55000000000000004">
      <c r="A17" s="39"/>
    </row>
    <row r="18" spans="1:1" ht="14.25" customHeight="1" x14ac:dyDescent="0.55000000000000004">
      <c r="A18" s="39"/>
    </row>
    <row r="19" spans="1:1" ht="14.25" customHeight="1" x14ac:dyDescent="0.55000000000000004">
      <c r="A19" s="39"/>
    </row>
    <row r="20" spans="1:1" ht="14.25" customHeight="1" x14ac:dyDescent="0.55000000000000004">
      <c r="A20" s="39"/>
    </row>
    <row r="21" spans="1:1" ht="14.25" customHeight="1" x14ac:dyDescent="0.55000000000000004">
      <c r="A21" s="38" t="s">
        <v>161</v>
      </c>
    </row>
    <row r="22" spans="1:1" ht="14.25" customHeight="1" x14ac:dyDescent="0.55000000000000004">
      <c r="A22" s="40" t="s">
        <v>162</v>
      </c>
    </row>
    <row r="23" spans="1:1" ht="14.25" customHeight="1" x14ac:dyDescent="0.55000000000000004">
      <c r="A23" s="40" t="s">
        <v>163</v>
      </c>
    </row>
    <row r="24" spans="1:1" ht="14.25" customHeight="1" x14ac:dyDescent="0.55000000000000004">
      <c r="A24" s="40" t="s">
        <v>164</v>
      </c>
    </row>
    <row r="25" spans="1:1" ht="14.25" customHeight="1" x14ac:dyDescent="0.55000000000000004">
      <c r="A25" s="40" t="s">
        <v>165</v>
      </c>
    </row>
    <row r="26" spans="1:1" ht="14.25" customHeight="1" x14ac:dyDescent="0.55000000000000004">
      <c r="A26" s="40" t="s">
        <v>166</v>
      </c>
    </row>
    <row r="27" spans="1:1" ht="14.25" customHeight="1" x14ac:dyDescent="0.55000000000000004">
      <c r="A27" s="40" t="s">
        <v>167</v>
      </c>
    </row>
    <row r="28" spans="1:1" ht="14.25" customHeight="1" x14ac:dyDescent="0.55000000000000004">
      <c r="A28" s="40" t="s">
        <v>168</v>
      </c>
    </row>
    <row r="29" spans="1:1" ht="14.25" customHeight="1" x14ac:dyDescent="0.55000000000000004">
      <c r="A29" s="39"/>
    </row>
    <row r="30" spans="1:1" ht="14.25" customHeight="1" x14ac:dyDescent="0.55000000000000004">
      <c r="A30" s="39"/>
    </row>
    <row r="31" spans="1:1" ht="14.25" customHeight="1" x14ac:dyDescent="0.55000000000000004">
      <c r="A31" s="39"/>
    </row>
    <row r="32" spans="1:1" ht="14.25" customHeight="1" x14ac:dyDescent="0.55000000000000004">
      <c r="A32" s="39"/>
    </row>
    <row r="33" spans="1:1" ht="14.25" customHeight="1" x14ac:dyDescent="0.55000000000000004">
      <c r="A33" s="39"/>
    </row>
    <row r="34" spans="1:1" ht="14.25" customHeight="1" x14ac:dyDescent="0.55000000000000004">
      <c r="A34" s="39"/>
    </row>
    <row r="35" spans="1:1" ht="14.25" customHeight="1" x14ac:dyDescent="0.55000000000000004">
      <c r="A35" s="39"/>
    </row>
    <row r="36" spans="1:1" ht="14.25" customHeight="1" x14ac:dyDescent="0.55000000000000004">
      <c r="A36" s="39"/>
    </row>
    <row r="37" spans="1:1" ht="14.25" customHeight="1" x14ac:dyDescent="0.55000000000000004">
      <c r="A37" s="39"/>
    </row>
    <row r="38" spans="1:1" ht="14.25" customHeight="1" x14ac:dyDescent="0.55000000000000004">
      <c r="A38" s="39"/>
    </row>
    <row r="39" spans="1:1" ht="14.25" customHeight="1" x14ac:dyDescent="0.55000000000000004">
      <c r="A39" s="39"/>
    </row>
    <row r="40" spans="1:1" ht="14.25" customHeight="1" x14ac:dyDescent="0.55000000000000004">
      <c r="A40" s="39"/>
    </row>
    <row r="41" spans="1:1" ht="14.25" customHeight="1" x14ac:dyDescent="0.55000000000000004">
      <c r="A41" s="38" t="s">
        <v>169</v>
      </c>
    </row>
    <row r="42" spans="1:1" ht="14.25" customHeight="1" x14ac:dyDescent="0.55000000000000004">
      <c r="A42" s="39">
        <v>1</v>
      </c>
    </row>
    <row r="43" spans="1:1" ht="14.25" customHeight="1" x14ac:dyDescent="0.55000000000000004">
      <c r="A43" s="39">
        <v>2</v>
      </c>
    </row>
    <row r="44" spans="1:1" ht="14.25" customHeight="1" x14ac:dyDescent="0.55000000000000004">
      <c r="A44" s="39">
        <v>3</v>
      </c>
    </row>
    <row r="45" spans="1:1" ht="14.25" customHeight="1" x14ac:dyDescent="0.55000000000000004">
      <c r="A45" s="39">
        <v>4</v>
      </c>
    </row>
    <row r="46" spans="1:1" ht="14.25" customHeight="1" x14ac:dyDescent="0.55000000000000004">
      <c r="A46" s="39">
        <v>5</v>
      </c>
    </row>
    <row r="47" spans="1:1" ht="14.25" customHeight="1" x14ac:dyDescent="0.55000000000000004">
      <c r="A47" s="40" t="s">
        <v>170</v>
      </c>
    </row>
    <row r="48" spans="1:1" ht="14.25" customHeight="1" x14ac:dyDescent="0.55000000000000004">
      <c r="A48" s="40" t="s">
        <v>171</v>
      </c>
    </row>
    <row r="49" spans="1:1" ht="14.25" customHeight="1" x14ac:dyDescent="0.55000000000000004">
      <c r="A49" s="40" t="s">
        <v>172</v>
      </c>
    </row>
    <row r="50" spans="1:1" ht="14.25" customHeight="1" x14ac:dyDescent="0.55000000000000004">
      <c r="A50" s="40"/>
    </row>
    <row r="51" spans="1:1" ht="14.25" customHeight="1" x14ac:dyDescent="0.55000000000000004">
      <c r="A51" s="40"/>
    </row>
    <row r="52" spans="1:1" ht="14.25" customHeight="1" x14ac:dyDescent="0.55000000000000004">
      <c r="A52" s="40"/>
    </row>
    <row r="53" spans="1:1" ht="14.25" customHeight="1" x14ac:dyDescent="0.55000000000000004">
      <c r="A53" s="40"/>
    </row>
    <row r="54" spans="1:1" ht="14.25" customHeight="1" x14ac:dyDescent="0.55000000000000004">
      <c r="A54" s="39"/>
    </row>
    <row r="55" spans="1:1" ht="14.25" customHeight="1" x14ac:dyDescent="0.55000000000000004">
      <c r="A55" s="39"/>
    </row>
    <row r="56" spans="1:1" ht="14.25" customHeight="1" x14ac:dyDescent="0.55000000000000004">
      <c r="A56" s="39"/>
    </row>
    <row r="57" spans="1:1" ht="14.25" customHeight="1" x14ac:dyDescent="0.55000000000000004">
      <c r="A57" s="39"/>
    </row>
    <row r="58" spans="1:1" ht="14.25" customHeight="1" x14ac:dyDescent="0.55000000000000004">
      <c r="A58" s="39"/>
    </row>
    <row r="59" spans="1:1" ht="14.25" customHeight="1" x14ac:dyDescent="0.55000000000000004">
      <c r="A59" s="39"/>
    </row>
    <row r="60" spans="1:1" ht="14.25" customHeight="1" x14ac:dyDescent="0.55000000000000004">
      <c r="A60" s="39"/>
    </row>
    <row r="61" spans="1:1" ht="14.25" customHeight="1" x14ac:dyDescent="0.55000000000000004">
      <c r="A61" s="38" t="s">
        <v>173</v>
      </c>
    </row>
    <row r="62" spans="1:1" ht="14.25" customHeight="1" x14ac:dyDescent="0.55000000000000004">
      <c r="A62" s="39" t="s">
        <v>174</v>
      </c>
    </row>
    <row r="63" spans="1:1" ht="14.25" customHeight="1" x14ac:dyDescent="0.55000000000000004">
      <c r="A63" s="39" t="s">
        <v>175</v>
      </c>
    </row>
    <row r="64" spans="1:1" ht="14.25" customHeight="1" x14ac:dyDescent="0.55000000000000004">
      <c r="A64" s="39" t="s">
        <v>167</v>
      </c>
    </row>
    <row r="65" spans="1:1" ht="14.25" customHeight="1" x14ac:dyDescent="0.55000000000000004">
      <c r="A65" s="39" t="s">
        <v>176</v>
      </c>
    </row>
    <row r="66" spans="1:1" ht="14.25" customHeight="1" x14ac:dyDescent="0.55000000000000004">
      <c r="A66" s="39" t="s">
        <v>177</v>
      </c>
    </row>
    <row r="67" spans="1:1" ht="14.25" customHeight="1" x14ac:dyDescent="0.55000000000000004">
      <c r="A67" s="39"/>
    </row>
    <row r="68" spans="1:1" ht="14.25" customHeight="1" x14ac:dyDescent="0.55000000000000004">
      <c r="A68" s="39"/>
    </row>
    <row r="69" spans="1:1" ht="14.25" customHeight="1" x14ac:dyDescent="0.55000000000000004">
      <c r="A69" s="39"/>
    </row>
    <row r="70" spans="1:1" ht="14.25" customHeight="1" x14ac:dyDescent="0.55000000000000004">
      <c r="A70" s="39"/>
    </row>
    <row r="71" spans="1:1" ht="14.25" customHeight="1" x14ac:dyDescent="0.55000000000000004">
      <c r="A71" s="39"/>
    </row>
    <row r="72" spans="1:1" ht="14.25" customHeight="1" x14ac:dyDescent="0.55000000000000004">
      <c r="A72" s="39"/>
    </row>
    <row r="73" spans="1:1" ht="14.25" customHeight="1" x14ac:dyDescent="0.55000000000000004">
      <c r="A73" s="39"/>
    </row>
    <row r="74" spans="1:1" ht="14.25" customHeight="1" x14ac:dyDescent="0.55000000000000004">
      <c r="A74" s="39"/>
    </row>
    <row r="75" spans="1:1" ht="14.25" customHeight="1" x14ac:dyDescent="0.55000000000000004">
      <c r="A75" s="39"/>
    </row>
    <row r="76" spans="1:1" ht="14.25" customHeight="1" x14ac:dyDescent="0.55000000000000004">
      <c r="A76" s="39"/>
    </row>
    <row r="77" spans="1:1" ht="14.25" customHeight="1" x14ac:dyDescent="0.55000000000000004">
      <c r="A77" s="39"/>
    </row>
    <row r="78" spans="1:1" ht="14.25" customHeight="1" x14ac:dyDescent="0.55000000000000004">
      <c r="A78" s="39"/>
    </row>
    <row r="79" spans="1:1" ht="14.25" customHeight="1" x14ac:dyDescent="0.55000000000000004">
      <c r="A79" s="39"/>
    </row>
    <row r="80" spans="1:1" ht="14.25" customHeight="1" x14ac:dyDescent="0.55000000000000004">
      <c r="A80" s="39"/>
    </row>
    <row r="81" spans="1:1" ht="14.25" customHeight="1" x14ac:dyDescent="0.55000000000000004">
      <c r="A81" s="38" t="s">
        <v>178</v>
      </c>
    </row>
    <row r="82" spans="1:1" ht="14.25" customHeight="1" x14ac:dyDescent="0.55000000000000004">
      <c r="A82" s="39" t="s">
        <v>179</v>
      </c>
    </row>
    <row r="83" spans="1:1" ht="14.25" customHeight="1" x14ac:dyDescent="0.55000000000000004">
      <c r="A83" s="39" t="s">
        <v>180</v>
      </c>
    </row>
    <row r="84" spans="1:1" ht="14.25" customHeight="1" x14ac:dyDescent="0.55000000000000004">
      <c r="A84" s="39" t="s">
        <v>181</v>
      </c>
    </row>
    <row r="85" spans="1:1" ht="14.25" customHeight="1" x14ac:dyDescent="0.55000000000000004">
      <c r="A85" s="39" t="s">
        <v>182</v>
      </c>
    </row>
    <row r="86" spans="1:1" ht="14.25" customHeight="1" x14ac:dyDescent="0.55000000000000004">
      <c r="A86" s="39" t="s">
        <v>183</v>
      </c>
    </row>
    <row r="87" spans="1:1" ht="14.25" customHeight="1" x14ac:dyDescent="0.55000000000000004">
      <c r="A87" s="39" t="s">
        <v>184</v>
      </c>
    </row>
    <row r="88" spans="1:1" ht="14.25" customHeight="1" x14ac:dyDescent="0.55000000000000004">
      <c r="A88" s="39"/>
    </row>
  </sheetData>
  <sheetProtection algorithmName="SHA-512" hashValue="LE6lY/K6xw48qyXX/wJ2xI04yP6CyDSGiLj4b7JhUWhIVfGAOtzzey/FQIV7vfSeHn6kvLPOmu+vpsys5aKGSA==" saltValue="uhHZviUdGT+iDU7bmReHH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"/>
  <sheetViews>
    <sheetView zoomScaleNormal="100" workbookViewId="0"/>
  </sheetViews>
  <sheetFormatPr defaultColWidth="8.68359375" defaultRowHeight="14.4" x14ac:dyDescent="0.55000000000000004"/>
  <sheetData>
    <row r="1" spans="1:12" ht="14.25" customHeight="1" x14ac:dyDescent="0.55000000000000004">
      <c r="A1" t="s">
        <v>185</v>
      </c>
      <c r="B1" t="s">
        <v>186</v>
      </c>
      <c r="C1" t="s">
        <v>187</v>
      </c>
      <c r="D1" t="s">
        <v>188</v>
      </c>
      <c r="E1" t="s">
        <v>189</v>
      </c>
      <c r="F1" t="s">
        <v>190</v>
      </c>
      <c r="G1" t="s">
        <v>191</v>
      </c>
      <c r="H1" t="s">
        <v>192</v>
      </c>
      <c r="I1" t="s">
        <v>193</v>
      </c>
      <c r="J1" t="s">
        <v>194</v>
      </c>
      <c r="K1" t="s">
        <v>195</v>
      </c>
      <c r="L1" t="s">
        <v>196</v>
      </c>
    </row>
    <row r="2" spans="1:12" ht="14.25" customHeight="1" x14ac:dyDescent="0.55000000000000004">
      <c r="A2" s="2" t="s">
        <v>196</v>
      </c>
      <c r="B2" s="2" t="s">
        <v>197</v>
      </c>
      <c r="C2" s="2" t="s">
        <v>198</v>
      </c>
      <c r="D2" s="2" t="s">
        <v>199</v>
      </c>
      <c r="E2" s="2" t="s">
        <v>200</v>
      </c>
      <c r="F2" s="2" t="s">
        <v>201</v>
      </c>
      <c r="G2" s="2" t="s">
        <v>202</v>
      </c>
      <c r="H2" s="2" t="s">
        <v>203</v>
      </c>
      <c r="I2" s="2" t="s">
        <v>204</v>
      </c>
      <c r="J2" s="2" t="s">
        <v>205</v>
      </c>
      <c r="K2" s="2" t="s">
        <v>206</v>
      </c>
      <c r="L2" s="2" t="s">
        <v>207</v>
      </c>
    </row>
    <row r="3" spans="1:12" ht="14.25" customHeight="1" x14ac:dyDescent="0.55000000000000004">
      <c r="A3" s="2" t="s">
        <v>207</v>
      </c>
      <c r="B3" s="2" t="s">
        <v>208</v>
      </c>
      <c r="C3" s="2" t="s">
        <v>209</v>
      </c>
      <c r="D3" s="2" t="s">
        <v>210</v>
      </c>
      <c r="E3" s="2" t="s">
        <v>198</v>
      </c>
      <c r="F3" s="2" t="s">
        <v>211</v>
      </c>
      <c r="G3" s="2" t="s">
        <v>212</v>
      </c>
      <c r="H3" s="2" t="s">
        <v>213</v>
      </c>
      <c r="I3" s="2" t="s">
        <v>214</v>
      </c>
      <c r="J3" s="2" t="s">
        <v>215</v>
      </c>
      <c r="K3" s="2" t="s">
        <v>216</v>
      </c>
      <c r="L3" s="2" t="s">
        <v>217</v>
      </c>
    </row>
    <row r="4" spans="1:12" ht="14.25" customHeight="1" x14ac:dyDescent="0.55000000000000004">
      <c r="A4" s="2" t="s">
        <v>217</v>
      </c>
      <c r="B4" s="2" t="s">
        <v>218</v>
      </c>
      <c r="C4" s="2" t="s">
        <v>219</v>
      </c>
      <c r="D4" s="2" t="s">
        <v>220</v>
      </c>
      <c r="E4" s="2" t="s">
        <v>221</v>
      </c>
      <c r="F4" s="2" t="s">
        <v>222</v>
      </c>
      <c r="G4" s="2" t="s">
        <v>223</v>
      </c>
      <c r="H4" s="2" t="s">
        <v>224</v>
      </c>
      <c r="I4" s="2" t="s">
        <v>225</v>
      </c>
      <c r="J4" s="2" t="s">
        <v>226</v>
      </c>
      <c r="K4" s="2" t="s">
        <v>227</v>
      </c>
      <c r="L4" s="2" t="s">
        <v>228</v>
      </c>
    </row>
    <row r="5" spans="1:12" ht="14.25" customHeight="1" x14ac:dyDescent="0.55000000000000004">
      <c r="A5" s="2" t="s">
        <v>228</v>
      </c>
      <c r="B5" s="2" t="s">
        <v>229</v>
      </c>
      <c r="C5" s="2" t="s">
        <v>230</v>
      </c>
      <c r="D5" s="2" t="s">
        <v>231</v>
      </c>
      <c r="E5" s="2" t="s">
        <v>232</v>
      </c>
      <c r="F5" s="2" t="s">
        <v>233</v>
      </c>
      <c r="G5" s="2" t="s">
        <v>234</v>
      </c>
      <c r="H5" s="2" t="s">
        <v>235</v>
      </c>
      <c r="I5" s="2" t="s">
        <v>236</v>
      </c>
      <c r="J5" s="2" t="s">
        <v>237</v>
      </c>
      <c r="K5" s="2" t="s">
        <v>238</v>
      </c>
      <c r="L5" s="2" t="s">
        <v>239</v>
      </c>
    </row>
    <row r="6" spans="1:12" ht="14.25" customHeight="1" x14ac:dyDescent="0.55000000000000004">
      <c r="A6" s="2" t="s">
        <v>239</v>
      </c>
      <c r="B6" s="2" t="s">
        <v>240</v>
      </c>
      <c r="C6" s="2" t="s">
        <v>232</v>
      </c>
      <c r="D6" s="2" t="s">
        <v>241</v>
      </c>
      <c r="E6" s="2" t="s">
        <v>242</v>
      </c>
      <c r="F6" s="2"/>
      <c r="G6" s="2"/>
      <c r="H6" s="2" t="s">
        <v>243</v>
      </c>
      <c r="I6" s="2" t="s">
        <v>244</v>
      </c>
      <c r="J6" s="2" t="s">
        <v>245</v>
      </c>
      <c r="K6" s="2" t="s">
        <v>246</v>
      </c>
      <c r="L6" s="2" t="s">
        <v>247</v>
      </c>
    </row>
    <row r="7" spans="1:12" ht="14.25" customHeight="1" x14ac:dyDescent="0.55000000000000004">
      <c r="A7" s="2" t="s">
        <v>247</v>
      </c>
      <c r="B7" s="2" t="s">
        <v>248</v>
      </c>
      <c r="C7" s="2" t="s">
        <v>249</v>
      </c>
      <c r="D7" s="2" t="s">
        <v>250</v>
      </c>
      <c r="E7" s="2"/>
      <c r="F7" s="2"/>
      <c r="G7" s="2"/>
      <c r="H7" s="2" t="s">
        <v>251</v>
      </c>
      <c r="I7" s="2"/>
      <c r="J7" s="2"/>
      <c r="K7" s="2"/>
      <c r="L7" s="2"/>
    </row>
    <row r="8" spans="1:12" ht="14.25" customHeight="1" x14ac:dyDescent="0.55000000000000004">
      <c r="A8" s="2" t="s">
        <v>251</v>
      </c>
      <c r="B8" s="2"/>
      <c r="C8" s="2"/>
      <c r="D8" s="2" t="s">
        <v>252</v>
      </c>
      <c r="E8" s="2"/>
      <c r="F8" s="2"/>
      <c r="G8" s="2"/>
      <c r="H8" s="2"/>
      <c r="I8" s="2"/>
      <c r="J8" s="2"/>
      <c r="K8" s="2"/>
      <c r="L8" s="2"/>
    </row>
    <row r="9" spans="1:12" ht="14.25" customHeight="1" x14ac:dyDescent="0.55000000000000004">
      <c r="A9" s="2" t="s">
        <v>252</v>
      </c>
      <c r="B9" s="2"/>
      <c r="C9" s="2"/>
      <c r="D9" s="2" t="s">
        <v>253</v>
      </c>
      <c r="E9" s="2"/>
      <c r="F9" s="2"/>
      <c r="G9" s="2"/>
      <c r="H9" s="2"/>
      <c r="I9" s="2"/>
      <c r="J9" s="2"/>
      <c r="K9" s="2"/>
      <c r="L9" s="2"/>
    </row>
    <row r="10" spans="1:12" ht="14.25" customHeight="1" x14ac:dyDescent="0.55000000000000004">
      <c r="A10" s="2" t="s">
        <v>253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</sheetData>
  <sheetProtection password="E592" sheet="1"/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5"/>
  <sheetViews>
    <sheetView workbookViewId="0"/>
  </sheetViews>
  <sheetFormatPr defaultRowHeight="14.4" x14ac:dyDescent="0.55000000000000004"/>
  <cols>
    <col min="1" max="1" width="100" customWidth="1"/>
  </cols>
  <sheetData>
    <row r="1" spans="1:1" ht="30" customHeight="1" x14ac:dyDescent="0.55000000000000004">
      <c r="A1" s="43" t="s">
        <v>254</v>
      </c>
    </row>
    <row r="3" spans="1:1" ht="28.8" x14ac:dyDescent="0.55000000000000004">
      <c r="A3" s="44" t="s">
        <v>255</v>
      </c>
    </row>
    <row r="5" spans="1:1" ht="15.6" x14ac:dyDescent="0.6">
      <c r="A5" s="45" t="s">
        <v>256</v>
      </c>
    </row>
    <row r="6" spans="1:1" ht="28.8" x14ac:dyDescent="0.55000000000000004">
      <c r="A6" s="44" t="s">
        <v>257</v>
      </c>
    </row>
    <row r="8" spans="1:1" ht="15.6" x14ac:dyDescent="0.6">
      <c r="A8" s="45" t="s">
        <v>258</v>
      </c>
    </row>
    <row r="9" spans="1:1" ht="28.8" x14ac:dyDescent="0.55000000000000004">
      <c r="A9" s="44" t="s">
        <v>259</v>
      </c>
    </row>
    <row r="11" spans="1:1" ht="15.6" x14ac:dyDescent="0.6">
      <c r="A11" s="45" t="s">
        <v>260</v>
      </c>
    </row>
    <row r="12" spans="1:1" x14ac:dyDescent="0.55000000000000004">
      <c r="A12" s="44" t="s">
        <v>261</v>
      </c>
    </row>
    <row r="14" spans="1:1" ht="15.6" x14ac:dyDescent="0.6">
      <c r="A14" s="45" t="s">
        <v>262</v>
      </c>
    </row>
    <row r="15" spans="1:1" ht="28.8" x14ac:dyDescent="0.55000000000000004">
      <c r="A15" s="44" t="s">
        <v>263</v>
      </c>
    </row>
    <row r="17" spans="1:1" ht="15.6" x14ac:dyDescent="0.6">
      <c r="A17" s="45" t="s">
        <v>264</v>
      </c>
    </row>
    <row r="18" spans="1:1" ht="28.8" x14ac:dyDescent="0.55000000000000004">
      <c r="A18" s="44" t="s">
        <v>265</v>
      </c>
    </row>
    <row r="20" spans="1:1" ht="15.6" x14ac:dyDescent="0.6">
      <c r="A20" s="45" t="s">
        <v>266</v>
      </c>
    </row>
    <row r="21" spans="1:1" x14ac:dyDescent="0.55000000000000004">
      <c r="A21" s="44" t="s">
        <v>267</v>
      </c>
    </row>
    <row r="23" spans="1:1" ht="15.6" x14ac:dyDescent="0.6">
      <c r="A23" s="45" t="s">
        <v>268</v>
      </c>
    </row>
    <row r="24" spans="1:1" ht="28.8" x14ac:dyDescent="0.55000000000000004">
      <c r="A24" s="44" t="s">
        <v>269</v>
      </c>
    </row>
    <row r="26" spans="1:1" ht="15.6" x14ac:dyDescent="0.6">
      <c r="A26" s="45" t="s">
        <v>270</v>
      </c>
    </row>
    <row r="27" spans="1:1" x14ac:dyDescent="0.55000000000000004">
      <c r="A27" s="44" t="s">
        <v>271</v>
      </c>
    </row>
    <row r="29" spans="1:1" ht="15.6" x14ac:dyDescent="0.6">
      <c r="A29" s="45" t="s">
        <v>272</v>
      </c>
    </row>
    <row r="30" spans="1:1" x14ac:dyDescent="0.55000000000000004">
      <c r="A30" s="44" t="s">
        <v>273</v>
      </c>
    </row>
    <row r="32" spans="1:1" ht="15.6" x14ac:dyDescent="0.6">
      <c r="A32" s="45" t="s">
        <v>274</v>
      </c>
    </row>
    <row r="33" spans="1:1" x14ac:dyDescent="0.55000000000000004">
      <c r="A33" s="44" t="s">
        <v>275</v>
      </c>
    </row>
    <row r="34" spans="1:1" x14ac:dyDescent="0.55000000000000004">
      <c r="A34" s="46" t="s">
        <v>276</v>
      </c>
    </row>
    <row r="35" spans="1:1" x14ac:dyDescent="0.55000000000000004">
      <c r="A35" s="46" t="s">
        <v>277</v>
      </c>
    </row>
  </sheetData>
  <sheetProtection password="FCDE" sheet="1"/>
  <hyperlinks>
    <hyperlink ref="A34" r:id="rId1" xr:uid="{00000000-0004-0000-0B00-000000000000}"/>
    <hyperlink ref="A35" r:id="rId2" xr:uid="{00000000-0004-0000-0B00-000001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opLeftCell="A36" zoomScaleNormal="100" workbookViewId="0">
      <selection activeCell="B4" sqref="B4:G4"/>
    </sheetView>
  </sheetViews>
  <sheetFormatPr defaultColWidth="8.68359375" defaultRowHeight="14.4" x14ac:dyDescent="0.55000000000000004"/>
  <cols>
    <col min="1" max="1" width="30" customWidth="1"/>
    <col min="2" max="2" width="65" customWidth="1"/>
    <col min="3" max="8" width="30" customWidth="1"/>
  </cols>
  <sheetData>
    <row r="1" spans="1:8" ht="30" customHeight="1" x14ac:dyDescent="0.55000000000000004">
      <c r="A1" s="52" t="s">
        <v>15</v>
      </c>
      <c r="B1" s="50"/>
      <c r="C1" s="50"/>
      <c r="D1" s="50"/>
      <c r="E1" s="50"/>
      <c r="F1" s="50"/>
      <c r="G1" s="50"/>
      <c r="H1" s="50"/>
    </row>
    <row r="2" spans="1:8" ht="24.75" customHeight="1" x14ac:dyDescent="0.55000000000000004">
      <c r="A2" s="54" t="s">
        <v>16</v>
      </c>
      <c r="B2" s="55"/>
      <c r="C2" s="55"/>
      <c r="D2" s="55"/>
      <c r="E2" s="55"/>
      <c r="F2" s="55"/>
      <c r="G2" s="55"/>
      <c r="H2" s="56"/>
    </row>
    <row r="3" spans="1:8" ht="18" customHeight="1" x14ac:dyDescent="0.55000000000000004">
      <c r="A3" s="6" t="s">
        <v>17</v>
      </c>
    </row>
    <row r="4" spans="1:8" ht="18" customHeight="1" x14ac:dyDescent="0.55000000000000004">
      <c r="A4" s="12" t="s">
        <v>18</v>
      </c>
      <c r="B4" s="50"/>
      <c r="C4" s="50"/>
      <c r="D4" s="50"/>
      <c r="E4" s="50"/>
      <c r="F4" s="50"/>
      <c r="G4" s="50"/>
    </row>
    <row r="5" spans="1:8" ht="18" customHeight="1" x14ac:dyDescent="0.55000000000000004">
      <c r="A5" s="12" t="s">
        <v>19</v>
      </c>
    </row>
    <row r="6" spans="1:8" ht="18" customHeight="1" x14ac:dyDescent="0.55000000000000004">
      <c r="A6" s="12" t="s">
        <v>20</v>
      </c>
    </row>
    <row r="7" spans="1:8" ht="18" customHeight="1" x14ac:dyDescent="0.55000000000000004">
      <c r="A7" s="12" t="s">
        <v>21</v>
      </c>
    </row>
    <row r="8" spans="1:8" ht="18" customHeight="1" x14ac:dyDescent="0.55000000000000004">
      <c r="B8" s="50"/>
      <c r="C8" s="50"/>
      <c r="D8" s="50"/>
      <c r="E8" s="50"/>
      <c r="F8" s="50"/>
      <c r="G8" s="50"/>
    </row>
    <row r="9" spans="1:8" ht="24.75" customHeight="1" x14ac:dyDescent="0.55000000000000004">
      <c r="A9" s="57" t="s">
        <v>22</v>
      </c>
      <c r="B9" s="50"/>
      <c r="C9" s="50"/>
      <c r="D9" s="50"/>
      <c r="E9" s="50"/>
      <c r="F9" s="50"/>
      <c r="G9" s="50"/>
      <c r="H9" s="50"/>
    </row>
    <row r="10" spans="1:8" ht="18" customHeight="1" x14ac:dyDescent="0.55000000000000004">
      <c r="A10" s="6" t="s">
        <v>23</v>
      </c>
      <c r="B10" s="50"/>
      <c r="C10" s="50"/>
      <c r="D10" s="50"/>
      <c r="E10" s="50"/>
      <c r="F10" s="50"/>
      <c r="G10" s="50"/>
    </row>
    <row r="11" spans="1:8" ht="18" customHeight="1" x14ac:dyDescent="0.55000000000000004">
      <c r="A11" s="12" t="s">
        <v>24</v>
      </c>
      <c r="B11" s="50"/>
      <c r="C11" s="50"/>
      <c r="D11" s="50"/>
      <c r="E11" s="50"/>
      <c r="F11" s="50"/>
      <c r="G11" s="50"/>
    </row>
    <row r="12" spans="1:8" ht="18" customHeight="1" x14ac:dyDescent="0.55000000000000004">
      <c r="A12" s="12" t="s">
        <v>25</v>
      </c>
    </row>
    <row r="13" spans="1:8" ht="18" customHeight="1" x14ac:dyDescent="0.55000000000000004">
      <c r="A13" s="12" t="s">
        <v>26</v>
      </c>
      <c r="B13" s="50"/>
      <c r="C13" s="50"/>
      <c r="D13" s="50"/>
      <c r="E13" s="50"/>
      <c r="F13" s="50"/>
      <c r="G13" s="50"/>
    </row>
    <row r="14" spans="1:8" ht="18" customHeight="1" x14ac:dyDescent="0.55000000000000004">
      <c r="B14" s="50"/>
      <c r="C14" s="50"/>
      <c r="D14" s="50"/>
      <c r="E14" s="50"/>
      <c r="F14" s="50"/>
      <c r="G14" s="50"/>
    </row>
    <row r="15" spans="1:8" ht="34.5" customHeight="1" x14ac:dyDescent="0.55000000000000004">
      <c r="A15" s="58" t="s">
        <v>27</v>
      </c>
      <c r="B15" s="55"/>
      <c r="C15" s="55"/>
      <c r="D15" s="55"/>
      <c r="E15" s="55"/>
      <c r="F15" s="55"/>
      <c r="G15" s="55"/>
      <c r="H15" s="56"/>
    </row>
    <row r="16" spans="1:8" ht="18" customHeight="1" x14ac:dyDescent="0.6">
      <c r="A16" s="13" t="s">
        <v>28</v>
      </c>
      <c r="H16" s="2"/>
    </row>
    <row r="17" spans="1:8" ht="18" customHeight="1" x14ac:dyDescent="0.7">
      <c r="A17" s="14"/>
      <c r="B17" s="50"/>
      <c r="C17" s="50"/>
      <c r="D17" s="50"/>
      <c r="E17" s="50"/>
      <c r="F17" s="50"/>
      <c r="G17" s="50"/>
    </row>
    <row r="18" spans="1:8" ht="18" customHeight="1" x14ac:dyDescent="0.55000000000000004">
      <c r="A18" s="3" t="s">
        <v>29</v>
      </c>
      <c r="B18" s="59" t="str">
        <f>Registration!B14</f>
        <v>INCOMPLETE</v>
      </c>
      <c r="C18" s="49"/>
      <c r="D18" s="49"/>
      <c r="E18" s="49"/>
      <c r="F18" s="49"/>
      <c r="G18" s="49"/>
      <c r="H18" s="2"/>
    </row>
    <row r="19" spans="1:8" ht="18" customHeight="1" x14ac:dyDescent="0.55000000000000004">
      <c r="A19" s="2"/>
      <c r="B19" s="49"/>
      <c r="C19" s="49"/>
      <c r="D19" s="49"/>
      <c r="E19" s="49"/>
      <c r="F19" s="49"/>
      <c r="G19" s="49"/>
      <c r="H19" s="2"/>
    </row>
    <row r="20" spans="1:8" ht="18" customHeight="1" x14ac:dyDescent="0.55000000000000004">
      <c r="A20" s="15" t="s">
        <v>30</v>
      </c>
      <c r="B20" s="2"/>
      <c r="C20" s="2"/>
      <c r="D20" s="2"/>
      <c r="E20" s="2"/>
      <c r="F20" s="2"/>
      <c r="G20" s="2"/>
      <c r="H20" s="2"/>
    </row>
    <row r="21" spans="1:8" ht="18" customHeight="1" x14ac:dyDescent="0.55000000000000004">
      <c r="B21" s="50"/>
      <c r="C21" s="50"/>
      <c r="D21" s="50"/>
      <c r="E21" s="50"/>
      <c r="F21" s="50"/>
      <c r="G21" s="50"/>
    </row>
    <row r="22" spans="1:8" ht="18" customHeight="1" x14ac:dyDescent="0.55000000000000004">
      <c r="A22" s="16" t="s">
        <v>31</v>
      </c>
      <c r="B22" s="53" t="s">
        <v>32</v>
      </c>
      <c r="C22" s="50"/>
      <c r="D22" s="50"/>
      <c r="E22" s="50"/>
      <c r="F22" s="50"/>
      <c r="G22" s="50"/>
    </row>
    <row r="23" spans="1:8" ht="18" customHeight="1" x14ac:dyDescent="0.55000000000000004">
      <c r="B23" s="50"/>
      <c r="C23" s="50"/>
      <c r="D23" s="50"/>
      <c r="E23" s="50"/>
      <c r="F23" s="50"/>
      <c r="G23" s="50"/>
    </row>
    <row r="24" spans="1:8" ht="18" customHeight="1" x14ac:dyDescent="0.55000000000000004">
      <c r="A24" s="16" t="s">
        <v>33</v>
      </c>
      <c r="B24" s="17" t="s">
        <v>34</v>
      </c>
    </row>
    <row r="25" spans="1:8" ht="18" customHeight="1" x14ac:dyDescent="0.55000000000000004">
      <c r="B25" s="53" t="s">
        <v>35</v>
      </c>
      <c r="C25" s="50"/>
      <c r="D25" s="50"/>
      <c r="E25" s="50"/>
      <c r="F25" s="50"/>
      <c r="G25" s="50"/>
    </row>
    <row r="26" spans="1:8" ht="18" customHeight="1" x14ac:dyDescent="0.55000000000000004">
      <c r="B26" s="50"/>
      <c r="C26" s="50"/>
      <c r="D26" s="50"/>
      <c r="E26" s="50"/>
      <c r="F26" s="50"/>
      <c r="G26" s="50"/>
    </row>
    <row r="27" spans="1:8" ht="18" customHeight="1" x14ac:dyDescent="0.55000000000000004">
      <c r="A27" s="16" t="s">
        <v>36</v>
      </c>
      <c r="B27" s="53" t="s">
        <v>37</v>
      </c>
      <c r="C27" s="50"/>
      <c r="D27" s="50"/>
      <c r="E27" s="50"/>
      <c r="F27" s="50"/>
      <c r="G27" s="50"/>
    </row>
    <row r="28" spans="1:8" ht="18" customHeight="1" x14ac:dyDescent="0.55000000000000004">
      <c r="B28" s="53" t="s">
        <v>38</v>
      </c>
      <c r="C28" s="50"/>
      <c r="D28" s="50"/>
      <c r="E28" s="50"/>
      <c r="F28" s="50"/>
      <c r="G28" s="50"/>
    </row>
    <row r="29" spans="1:8" ht="18" customHeight="1" x14ac:dyDescent="0.55000000000000004">
      <c r="B29" s="17" t="s">
        <v>39</v>
      </c>
    </row>
    <row r="30" spans="1:8" ht="18" customHeight="1" x14ac:dyDescent="0.55000000000000004">
      <c r="B30" s="50"/>
      <c r="C30" s="50"/>
      <c r="D30" s="50"/>
      <c r="E30" s="50"/>
      <c r="F30" s="50"/>
      <c r="G30" s="50"/>
    </row>
    <row r="31" spans="1:8" ht="18" customHeight="1" x14ac:dyDescent="0.55000000000000004">
      <c r="A31" s="16" t="s">
        <v>40</v>
      </c>
      <c r="B31" s="53" t="s">
        <v>41</v>
      </c>
      <c r="C31" s="50"/>
      <c r="D31" s="50"/>
      <c r="E31" s="50"/>
      <c r="F31" s="50"/>
      <c r="G31" s="50"/>
    </row>
    <row r="32" spans="1:8" ht="18" customHeight="1" x14ac:dyDescent="0.55000000000000004">
      <c r="B32" s="53" t="s">
        <v>42</v>
      </c>
      <c r="C32" s="50"/>
      <c r="D32" s="50"/>
      <c r="E32" s="50"/>
      <c r="F32" s="50"/>
      <c r="G32" s="50"/>
    </row>
    <row r="33" spans="1:7" ht="18" customHeight="1" x14ac:dyDescent="0.55000000000000004">
      <c r="B33" s="17" t="s">
        <v>43</v>
      </c>
    </row>
    <row r="34" spans="1:7" ht="18" customHeight="1" x14ac:dyDescent="0.55000000000000004">
      <c r="B34" s="50"/>
      <c r="C34" s="50"/>
      <c r="D34" s="50"/>
      <c r="E34" s="50"/>
      <c r="F34" s="50"/>
      <c r="G34" s="50"/>
    </row>
    <row r="35" spans="1:7" ht="18" customHeight="1" x14ac:dyDescent="0.55000000000000004">
      <c r="A35" s="16" t="s">
        <v>44</v>
      </c>
      <c r="B35" s="53" t="s">
        <v>45</v>
      </c>
      <c r="C35" s="50"/>
      <c r="D35" s="50"/>
      <c r="E35" s="50"/>
      <c r="F35" s="50"/>
      <c r="G35" s="50"/>
    </row>
    <row r="36" spans="1:7" ht="18" customHeight="1" x14ac:dyDescent="0.55000000000000004">
      <c r="B36" s="53" t="s">
        <v>46</v>
      </c>
      <c r="C36" s="50"/>
      <c r="D36" s="50"/>
      <c r="E36" s="50"/>
      <c r="F36" s="50"/>
      <c r="G36" s="50"/>
    </row>
    <row r="37" spans="1:7" ht="18" customHeight="1" x14ac:dyDescent="0.55000000000000004">
      <c r="B37" s="17" t="s">
        <v>47</v>
      </c>
    </row>
    <row r="38" spans="1:7" ht="18" customHeight="1" x14ac:dyDescent="0.55000000000000004">
      <c r="B38" s="50"/>
      <c r="C38" s="50"/>
      <c r="D38" s="50"/>
      <c r="E38" s="50"/>
      <c r="F38" s="50"/>
      <c r="G38" s="50"/>
    </row>
    <row r="39" spans="1:7" ht="18" customHeight="1" x14ac:dyDescent="0.55000000000000004">
      <c r="A39" s="16" t="s">
        <v>48</v>
      </c>
      <c r="B39" s="53" t="s">
        <v>49</v>
      </c>
      <c r="C39" s="50"/>
      <c r="D39" s="50"/>
      <c r="E39" s="50"/>
      <c r="F39" s="50"/>
      <c r="G39" s="50"/>
    </row>
    <row r="40" spans="1:7" ht="18" customHeight="1" x14ac:dyDescent="0.55000000000000004">
      <c r="B40" s="17" t="s">
        <v>50</v>
      </c>
    </row>
    <row r="41" spans="1:7" ht="18" customHeight="1" x14ac:dyDescent="0.55000000000000004">
      <c r="B41" s="53" t="s">
        <v>51</v>
      </c>
      <c r="C41" s="50"/>
      <c r="D41" s="50"/>
      <c r="E41" s="50"/>
      <c r="F41" s="50"/>
      <c r="G41" s="50"/>
    </row>
    <row r="42" spans="1:7" ht="18" customHeight="1" x14ac:dyDescent="0.55000000000000004">
      <c r="B42" s="53" t="s">
        <v>52</v>
      </c>
      <c r="C42" s="50"/>
      <c r="D42" s="50"/>
      <c r="E42" s="50"/>
      <c r="F42" s="50"/>
      <c r="G42" s="50"/>
    </row>
    <row r="43" spans="1:7" ht="18" customHeight="1" x14ac:dyDescent="0.55000000000000004"/>
    <row r="44" spans="1:7" ht="18" customHeight="1" x14ac:dyDescent="0.55000000000000004">
      <c r="A44" s="16" t="s">
        <v>53</v>
      </c>
      <c r="B44" s="53" t="s">
        <v>54</v>
      </c>
      <c r="C44" s="50"/>
      <c r="D44" s="50"/>
      <c r="E44" s="50"/>
      <c r="F44" s="50"/>
      <c r="G44" s="50"/>
    </row>
    <row r="45" spans="1:7" ht="18" customHeight="1" x14ac:dyDescent="0.55000000000000004">
      <c r="B45" s="17" t="s">
        <v>55</v>
      </c>
    </row>
    <row r="46" spans="1:7" ht="18" customHeight="1" x14ac:dyDescent="0.55000000000000004">
      <c r="B46" s="17" t="s">
        <v>56</v>
      </c>
    </row>
    <row r="47" spans="1:7" ht="18" customHeight="1" x14ac:dyDescent="0.55000000000000004"/>
    <row r="48" spans="1:7" ht="18" customHeight="1" x14ac:dyDescent="0.55000000000000004">
      <c r="A48" s="16" t="s">
        <v>57</v>
      </c>
      <c r="B48" s="17" t="s">
        <v>58</v>
      </c>
    </row>
    <row r="49" spans="1:2" ht="18" customHeight="1" x14ac:dyDescent="0.55000000000000004">
      <c r="B49" s="17" t="s">
        <v>59</v>
      </c>
    </row>
    <row r="50" spans="1:2" ht="18" customHeight="1" x14ac:dyDescent="0.55000000000000004">
      <c r="B50" s="17" t="s">
        <v>60</v>
      </c>
    </row>
    <row r="52" spans="1:2" ht="14.25" customHeight="1" x14ac:dyDescent="0.55000000000000004">
      <c r="A52" s="16" t="s">
        <v>61</v>
      </c>
      <c r="B52" s="17" t="s">
        <v>62</v>
      </c>
    </row>
    <row r="53" spans="1:2" ht="14.25" customHeight="1" x14ac:dyDescent="0.55000000000000004">
      <c r="B53" s="17" t="s">
        <v>63</v>
      </c>
    </row>
    <row r="55" spans="1:2" ht="14.25" customHeight="1" x14ac:dyDescent="0.55000000000000004">
      <c r="A55" s="16" t="s">
        <v>64</v>
      </c>
      <c r="B55" s="17" t="s">
        <v>65</v>
      </c>
    </row>
    <row r="56" spans="1:2" ht="14.25" customHeight="1" x14ac:dyDescent="0.55000000000000004">
      <c r="B56" s="17" t="s">
        <v>66</v>
      </c>
    </row>
    <row r="58" spans="1:2" ht="14.25" customHeight="1" x14ac:dyDescent="0.55000000000000004">
      <c r="B58" s="17" t="s">
        <v>67</v>
      </c>
    </row>
  </sheetData>
  <sheetProtection password="FCDE" sheet="1"/>
  <mergeCells count="31">
    <mergeCell ref="A9:H9"/>
    <mergeCell ref="B42:G42"/>
    <mergeCell ref="A15:H15"/>
    <mergeCell ref="B14:G14"/>
    <mergeCell ref="B17:G17"/>
    <mergeCell ref="B23:G23"/>
    <mergeCell ref="B26:G26"/>
    <mergeCell ref="B25:G25"/>
    <mergeCell ref="B22:G22"/>
    <mergeCell ref="B31:G31"/>
    <mergeCell ref="B27:G27"/>
    <mergeCell ref="B18:G18"/>
    <mergeCell ref="B21:G21"/>
    <mergeCell ref="B39:G39"/>
    <mergeCell ref="B11:G11"/>
    <mergeCell ref="B8:G8"/>
    <mergeCell ref="B13:G13"/>
    <mergeCell ref="A1:H1"/>
    <mergeCell ref="B44:G44"/>
    <mergeCell ref="B38:G38"/>
    <mergeCell ref="B19:G19"/>
    <mergeCell ref="B34:G34"/>
    <mergeCell ref="B10:G10"/>
    <mergeCell ref="B28:G28"/>
    <mergeCell ref="B30:G30"/>
    <mergeCell ref="B36:G36"/>
    <mergeCell ref="A2:H2"/>
    <mergeCell ref="B41:G41"/>
    <mergeCell ref="B32:G32"/>
    <mergeCell ref="B4:G4"/>
    <mergeCell ref="B35:G35"/>
  </mergeCells>
  <hyperlinks>
    <hyperlink ref="A15" r:id="rId1" xr:uid="{00000000-0004-0000-0100-000000000000}"/>
  </hyperlinks>
  <pageMargins left="0.75" right="0.75" top="1" bottom="1" header="0.511811023622047" footer="0.511811023622047"/>
  <pageSetup paperSize="9" orientation="portrait" horizontalDpi="300" verticalDpi="3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zoomScaleNormal="100" workbookViewId="0">
      <selection activeCell="A2" sqref="A2"/>
    </sheetView>
  </sheetViews>
  <sheetFormatPr defaultColWidth="8.68359375" defaultRowHeight="14.4" x14ac:dyDescent="0.55000000000000004"/>
  <cols>
    <col min="1" max="1" width="34.26171875" bestFit="1" customWidth="1"/>
    <col min="2" max="8" width="22" customWidth="1"/>
  </cols>
  <sheetData>
    <row r="1" spans="1:8" ht="30" customHeight="1" x14ac:dyDescent="0.55000000000000004">
      <c r="A1" s="54" t="s">
        <v>68</v>
      </c>
      <c r="B1" s="55"/>
      <c r="C1" s="55"/>
      <c r="D1" s="55"/>
      <c r="E1" s="55"/>
      <c r="F1" s="55"/>
      <c r="G1" s="55"/>
      <c r="H1" s="56"/>
    </row>
    <row r="2" spans="1:8" ht="14.25" customHeight="1" x14ac:dyDescent="0.55000000000000004">
      <c r="A2" s="48" t="s">
        <v>69</v>
      </c>
    </row>
    <row r="3" spans="1:8" ht="14.25" customHeight="1" x14ac:dyDescent="0.55000000000000004">
      <c r="A3" s="2"/>
      <c r="B3" s="2"/>
      <c r="C3" s="2"/>
      <c r="D3" s="2"/>
      <c r="E3" s="2"/>
      <c r="F3" s="2"/>
      <c r="G3" s="2"/>
      <c r="H3" s="2"/>
    </row>
    <row r="4" spans="1:8" ht="14.25" customHeight="1" x14ac:dyDescent="0.55000000000000004">
      <c r="A4" s="3" t="s">
        <v>70</v>
      </c>
      <c r="B4" t="b">
        <f>'Executive Summary'!A2=Registration!B6</f>
        <v>0</v>
      </c>
      <c r="C4" s="2"/>
      <c r="D4" s="2"/>
      <c r="E4" s="2"/>
      <c r="F4" s="2"/>
      <c r="G4" s="2"/>
      <c r="H4" s="2"/>
    </row>
    <row r="5" spans="1:8" ht="14.25" customHeight="1" x14ac:dyDescent="0.55000000000000004">
      <c r="A5" s="3" t="s">
        <v>71</v>
      </c>
      <c r="B5" s="18">
        <f>Registration!B6</f>
        <v>0</v>
      </c>
      <c r="C5" s="2"/>
      <c r="D5" s="2"/>
      <c r="E5" s="2"/>
      <c r="F5" s="2"/>
      <c r="G5" s="2"/>
      <c r="H5" s="2"/>
    </row>
    <row r="6" spans="1:8" ht="14.25" customHeight="1" x14ac:dyDescent="0.55000000000000004">
      <c r="A6" s="3" t="s">
        <v>72</v>
      </c>
      <c r="B6" s="19">
        <f ca="1">TODAY()</f>
        <v>45992</v>
      </c>
      <c r="C6" s="2"/>
      <c r="D6" s="2"/>
      <c r="E6" s="2"/>
      <c r="F6" s="2"/>
      <c r="G6" s="2"/>
      <c r="H6" s="2"/>
    </row>
    <row r="7" spans="1:8" ht="14.25" customHeight="1" x14ac:dyDescent="0.55000000000000004">
      <c r="A7" s="2"/>
      <c r="B7" s="2"/>
      <c r="C7" s="2"/>
      <c r="D7" s="2"/>
      <c r="E7" s="2"/>
      <c r="F7" s="2"/>
      <c r="G7" s="2"/>
      <c r="H7" s="2"/>
    </row>
    <row r="8" spans="1:8" ht="14.25" customHeight="1" x14ac:dyDescent="0.55000000000000004">
      <c r="A8" s="3" t="s">
        <v>73</v>
      </c>
      <c r="B8" s="18">
        <f>'Risk Calculation'!B51</f>
        <v>0</v>
      </c>
      <c r="C8" s="2"/>
      <c r="D8" s="2"/>
      <c r="E8" s="2"/>
      <c r="F8" s="2"/>
      <c r="G8" s="2"/>
      <c r="H8" s="2"/>
    </row>
    <row r="9" spans="1:8" ht="14.25" customHeight="1" x14ac:dyDescent="0.55000000000000004">
      <c r="A9" s="3" t="s">
        <v>74</v>
      </c>
      <c r="B9" s="18">
        <f>'Risk Calculation'!B52</f>
        <v>0</v>
      </c>
      <c r="C9" s="2"/>
      <c r="D9" s="2"/>
      <c r="E9" s="2"/>
      <c r="F9" s="2"/>
      <c r="G9" s="2"/>
      <c r="H9" s="2"/>
    </row>
    <row r="10" spans="1:8" ht="14.25" customHeight="1" x14ac:dyDescent="0.55000000000000004">
      <c r="A10" s="3" t="s">
        <v>75</v>
      </c>
      <c r="B10" s="18">
        <f>'Risk Calculation'!B53</f>
        <v>0</v>
      </c>
      <c r="C10" s="2"/>
      <c r="D10" s="2"/>
      <c r="E10" s="2"/>
      <c r="F10" s="2"/>
      <c r="G10" s="2"/>
      <c r="H10" s="2"/>
    </row>
    <row r="11" spans="1:8" ht="14.25" customHeight="1" x14ac:dyDescent="0.55000000000000004">
      <c r="A11" s="2"/>
      <c r="B11" s="2"/>
      <c r="C11" s="2"/>
      <c r="D11" s="2"/>
      <c r="E11" s="2"/>
      <c r="F11" s="2"/>
      <c r="G11" s="2"/>
      <c r="H11" s="2"/>
    </row>
    <row r="12" spans="1:8" ht="14.25" customHeight="1" x14ac:dyDescent="0.55000000000000004">
      <c r="A12" s="3" t="s">
        <v>76</v>
      </c>
      <c r="B12" s="20" t="s">
        <v>77</v>
      </c>
      <c r="C12" s="2"/>
      <c r="D12" s="2"/>
      <c r="E12" s="2"/>
      <c r="F12" s="2"/>
      <c r="G12" s="2"/>
      <c r="H12" s="2"/>
    </row>
    <row r="13" spans="1:8" ht="14.25" customHeight="1" x14ac:dyDescent="0.55000000000000004">
      <c r="A13" s="2"/>
      <c r="B13" s="2"/>
      <c r="C13" s="2"/>
      <c r="D13" s="2"/>
      <c r="E13" s="2"/>
      <c r="F13" s="2"/>
      <c r="G13" s="2"/>
      <c r="H13" s="2"/>
    </row>
    <row r="14" spans="1:8" ht="14.25" customHeight="1" x14ac:dyDescent="0.55000000000000004">
      <c r="A14" s="3" t="s">
        <v>78</v>
      </c>
      <c r="B14" s="2"/>
      <c r="C14" s="2"/>
      <c r="D14" s="2"/>
      <c r="E14" s="2"/>
      <c r="F14" s="2"/>
      <c r="G14" s="2"/>
      <c r="H14" s="2"/>
    </row>
    <row r="15" spans="1:8" ht="14.25" customHeight="1" x14ac:dyDescent="0.55000000000000004">
      <c r="A15" s="3" t="s">
        <v>79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2"/>
      <c r="H15" s="2"/>
    </row>
    <row r="16" spans="1:8" ht="14.25" customHeight="1" x14ac:dyDescent="0.55000000000000004">
      <c r="A16" s="21">
        <v>1</v>
      </c>
      <c r="B16" s="22" t="str">
        <f>IFERROR(INDEX('Risk Calculation'!$B$2:$B$51,MATCH(1,'Risk Calculation'!$K$2:$K$51,0)),"")</f>
        <v/>
      </c>
      <c r="C16" s="22" t="e">
        <f>IF(B15&lt;&gt;"",INDEX('Risk Calculation'!$I$2:$I$51,MATCH(B15,'Risk Calculation'!$B$2:$B$51,0)),"")</f>
        <v>#N/A</v>
      </c>
      <c r="D16" s="22" t="e">
        <f>IF(B15&lt;&gt;"",INDEX('Treatment Plan'!$E$2:$E$99,MATCH(B15,'Treatment Plan'!$B$2:$B$99,0)),"")</f>
        <v>#N/A</v>
      </c>
      <c r="E16" s="22" t="e">
        <f>IF(B15&lt;&gt;"",INDEX('Treatment Plan'!$F$2:$F$99,MATCH(B15,'Treatment Plan'!$B$2:$B$99,0)),"")</f>
        <v>#N/A</v>
      </c>
      <c r="F16" s="22" t="e">
        <f>IF(B15&lt;&gt;"",INDEX('Treatment Plan'!$G$2:$G$99,MATCH(B15,'Treatment Plan'!$B$2:$B$99,0)),"")</f>
        <v>#N/A</v>
      </c>
      <c r="G16" s="2"/>
      <c r="H16" s="2"/>
    </row>
    <row r="17" spans="1:8" ht="14.25" customHeight="1" x14ac:dyDescent="0.55000000000000004">
      <c r="A17" s="21">
        <v>2</v>
      </c>
      <c r="B17" s="22" t="str">
        <f>IFERROR(INDEX('Risk Calculation'!$B$2:$B$51,MATCH(2,'Risk Calculation'!$K$2:$K$51,0)),"")</f>
        <v/>
      </c>
      <c r="C17" s="22" t="str">
        <f>IF(B16&lt;&gt;"",INDEX('Risk Calculation'!$I$2:$I$51,MATCH(B16,'Risk Calculation'!$B$2:$B$51,0)),"")</f>
        <v/>
      </c>
      <c r="D17" s="22" t="str">
        <f>IF(B16&lt;&gt;"",INDEX('Treatment Plan'!$E$2:$E$99,MATCH(B16,'Treatment Plan'!$B$2:$B$99,0)),"")</f>
        <v/>
      </c>
      <c r="E17" s="22" t="str">
        <f>IF(B16&lt;&gt;"",INDEX('Treatment Plan'!$F$2:$F$99,MATCH(B16,'Treatment Plan'!$B$2:$B$99,0)),"")</f>
        <v/>
      </c>
      <c r="F17" s="22" t="str">
        <f>IF(B16&lt;&gt;"",INDEX('Treatment Plan'!$G$2:$G$99,MATCH(B16,'Treatment Plan'!$B$2:$B$99,0)),"")</f>
        <v/>
      </c>
      <c r="G17" s="2"/>
      <c r="H17" s="2"/>
    </row>
    <row r="18" spans="1:8" ht="14.25" customHeight="1" x14ac:dyDescent="0.55000000000000004">
      <c r="A18" s="21">
        <v>3</v>
      </c>
      <c r="B18" s="22" t="str">
        <f>IFERROR(INDEX('Risk Calculation'!$B$2:$B$51,MATCH(3,'Risk Calculation'!$K$2:$K$51,0)),"")</f>
        <v/>
      </c>
      <c r="C18" s="22" t="str">
        <f>IF(B17&lt;&gt;"",INDEX('Risk Calculation'!$I$2:$I$51,MATCH(B17,'Risk Calculation'!$B$2:$B$51,0)),"")</f>
        <v/>
      </c>
      <c r="D18" s="22" t="str">
        <f>IF(B17&lt;&gt;"",INDEX('Treatment Plan'!$E$2:$E$99,MATCH(B17,'Treatment Plan'!$B$2:$B$99,0)),"")</f>
        <v/>
      </c>
      <c r="E18" s="22" t="str">
        <f>IF(B17&lt;&gt;"",INDEX('Treatment Plan'!$F$2:$F$99,MATCH(B17,'Treatment Plan'!$B$2:$B$99,0)),"")</f>
        <v/>
      </c>
      <c r="F18" s="22" t="str">
        <f>IF(B17&lt;&gt;"",INDEX('Treatment Plan'!$G$2:$G$99,MATCH(B17,'Treatment Plan'!$B$2:$B$99,0)),"")</f>
        <v/>
      </c>
      <c r="G18" s="2"/>
      <c r="H18" s="2"/>
    </row>
    <row r="19" spans="1:8" ht="14.25" customHeight="1" x14ac:dyDescent="0.55000000000000004">
      <c r="A19" s="21">
        <v>4</v>
      </c>
      <c r="B19" s="22" t="str">
        <f>IFERROR(INDEX('Risk Calculation'!$B$2:$B$51,MATCH(4,'Risk Calculation'!$K$2:$K$51,0)),"")</f>
        <v/>
      </c>
      <c r="C19" s="22" t="str">
        <f>IF(B18&lt;&gt;"",INDEX('Risk Calculation'!$I$2:$I$51,MATCH(B18,'Risk Calculation'!$B$2:$B$51,0)),"")</f>
        <v/>
      </c>
      <c r="D19" s="22" t="str">
        <f>IF(B18&lt;&gt;"",INDEX('Treatment Plan'!$E$2:$E$99,MATCH(B18,'Treatment Plan'!$B$2:$B$99,0)),"")</f>
        <v/>
      </c>
      <c r="E19" s="22" t="str">
        <f>IF(B18&lt;&gt;"",INDEX('Treatment Plan'!$F$2:$F$99,MATCH(B18,'Treatment Plan'!$B$2:$B$99,0)),"")</f>
        <v/>
      </c>
      <c r="F19" s="22" t="str">
        <f>IF(B18&lt;&gt;"",INDEX('Treatment Plan'!$G$2:$G$99,MATCH(B18,'Treatment Plan'!$B$2:$B$99,0)),"")</f>
        <v/>
      </c>
      <c r="G19" s="2"/>
      <c r="H19" s="2"/>
    </row>
    <row r="20" spans="1:8" ht="14.25" customHeight="1" x14ac:dyDescent="0.55000000000000004">
      <c r="A20" s="21">
        <v>5</v>
      </c>
      <c r="B20" s="22" t="str">
        <f>IFERROR(INDEX('Risk Calculation'!$B$2:$B$51,MATCH(5,'Risk Calculation'!$K$2:$K$51,0)),"")</f>
        <v/>
      </c>
      <c r="C20" s="22" t="str">
        <f>IF(B19&lt;&gt;"",INDEX('Risk Calculation'!$I$2:$I$51,MATCH(B19,'Risk Calculation'!$B$2:$B$51,0)),"")</f>
        <v/>
      </c>
      <c r="D20" s="22" t="str">
        <f>IF(B19&lt;&gt;"",INDEX('Treatment Plan'!$E$2:$E$99,MATCH(B19,'Treatment Plan'!$B$2:$B$99,0)),"")</f>
        <v/>
      </c>
      <c r="E20" s="22" t="str">
        <f>IF(B19&lt;&gt;"",INDEX('Treatment Plan'!$F$2:$F$99,MATCH(B19,'Treatment Plan'!$B$2:$B$99,0)),"")</f>
        <v/>
      </c>
      <c r="F20" s="22" t="str">
        <f>IF(B19&lt;&gt;"",INDEX('Treatment Plan'!$G$2:$G$99,MATCH(B19,'Treatment Plan'!$B$2:$B$99,0)),"")</f>
        <v/>
      </c>
      <c r="G20" s="2"/>
      <c r="H20" s="2"/>
    </row>
    <row r="21" spans="1:8" ht="14.25" customHeight="1" x14ac:dyDescent="0.55000000000000004">
      <c r="A21" s="21">
        <v>6</v>
      </c>
      <c r="B21" s="22" t="str">
        <f>IFERROR(INDEX('Risk Calculation'!$B$2:$B$51,MATCH(6,'Risk Calculation'!$K$2:$K$51,0)),"")</f>
        <v/>
      </c>
      <c r="C21" s="22" t="str">
        <f>IF(B20&lt;&gt;"",INDEX('Risk Calculation'!$I$2:$I$51,MATCH(B20,'Risk Calculation'!$B$2:$B$51,0)),"")</f>
        <v/>
      </c>
      <c r="D21" s="22" t="str">
        <f>IF(B20&lt;&gt;"",INDEX('Treatment Plan'!$E$2:$E$99,MATCH(B20,'Treatment Plan'!$B$2:$B$99,0)),"")</f>
        <v/>
      </c>
      <c r="E21" s="22" t="str">
        <f>IF(B20&lt;&gt;"",INDEX('Treatment Plan'!$F$2:$F$99,MATCH(B20,'Treatment Plan'!$B$2:$B$99,0)),"")</f>
        <v/>
      </c>
      <c r="F21" s="22" t="str">
        <f>IF(B20&lt;&gt;"",INDEX('Treatment Plan'!$G$2:$G$99,MATCH(B20,'Treatment Plan'!$B$2:$B$99,0)),"")</f>
        <v/>
      </c>
      <c r="G21" s="2"/>
      <c r="H21" s="2"/>
    </row>
    <row r="22" spans="1:8" ht="14.25" customHeight="1" x14ac:dyDescent="0.55000000000000004">
      <c r="A22" s="21">
        <v>7</v>
      </c>
      <c r="B22" s="22" t="str">
        <f>IFERROR(INDEX('Risk Calculation'!$B$2:$B$51,MATCH(7,'Risk Calculation'!$K$2:$K$51,0)),"")</f>
        <v/>
      </c>
      <c r="C22" s="22" t="str">
        <f>IF(B21&lt;&gt;"",INDEX('Risk Calculation'!$I$2:$I$51,MATCH(B21,'Risk Calculation'!$B$2:$B$51,0)),"")</f>
        <v/>
      </c>
      <c r="D22" s="22" t="str">
        <f>IF(B21&lt;&gt;"",INDEX('Treatment Plan'!$E$2:$E$99,MATCH(B21,'Treatment Plan'!$B$2:$B$99,0)),"")</f>
        <v/>
      </c>
      <c r="E22" s="22" t="str">
        <f>IF(B21&lt;&gt;"",INDEX('Treatment Plan'!$F$2:$F$99,MATCH(B21,'Treatment Plan'!$B$2:$B$99,0)),"")</f>
        <v/>
      </c>
      <c r="F22" s="22" t="str">
        <f>IF(B21&lt;&gt;"",INDEX('Treatment Plan'!$G$2:$G$99,MATCH(B21,'Treatment Plan'!$B$2:$B$99,0)),"")</f>
        <v/>
      </c>
      <c r="G22" s="2"/>
      <c r="H22" s="2"/>
    </row>
    <row r="23" spans="1:8" ht="14.25" customHeight="1" x14ac:dyDescent="0.55000000000000004">
      <c r="A23" s="21">
        <v>8</v>
      </c>
      <c r="B23" s="22" t="str">
        <f>IFERROR(INDEX('Risk Calculation'!$B$2:$B$51,MATCH(8,'Risk Calculation'!$K$2:$K$51,0)),"")</f>
        <v/>
      </c>
      <c r="C23" s="22" t="str">
        <f>IF(B22&lt;&gt;"",INDEX('Risk Calculation'!$I$2:$I$51,MATCH(B22,'Risk Calculation'!$B$2:$B$51,0)),"")</f>
        <v/>
      </c>
      <c r="D23" s="22" t="str">
        <f>IF(B22&lt;&gt;"",INDEX('Treatment Plan'!$E$2:$E$99,MATCH(B22,'Treatment Plan'!$B$2:$B$99,0)),"")</f>
        <v/>
      </c>
      <c r="E23" s="22" t="str">
        <f>IF(B22&lt;&gt;"",INDEX('Treatment Plan'!$F$2:$F$99,MATCH(B22,'Treatment Plan'!$B$2:$B$99,0)),"")</f>
        <v/>
      </c>
      <c r="F23" s="22" t="str">
        <f>IF(B22&lt;&gt;"",INDEX('Treatment Plan'!$G$2:$G$99,MATCH(B22,'Treatment Plan'!$B$2:$B$99,0)),"")</f>
        <v/>
      </c>
      <c r="G23" s="2"/>
      <c r="H23" s="2"/>
    </row>
    <row r="24" spans="1:8" ht="14.25" customHeight="1" x14ac:dyDescent="0.55000000000000004">
      <c r="A24" s="21">
        <v>9</v>
      </c>
      <c r="B24" s="22" t="str">
        <f>IFERROR(INDEX('Risk Calculation'!$B$2:$B$51,MATCH(9,'Risk Calculation'!$K$2:$K$51,0)),"")</f>
        <v/>
      </c>
      <c r="C24" s="22" t="str">
        <f>IF(B23&lt;&gt;"",INDEX('Risk Calculation'!$I$2:$I$51,MATCH(B23,'Risk Calculation'!$B$2:$B$51,0)),"")</f>
        <v/>
      </c>
      <c r="D24" s="22" t="str">
        <f>IF(B23&lt;&gt;"",INDEX('Treatment Plan'!$E$2:$E$99,MATCH(B23,'Treatment Plan'!$B$2:$B$99,0)),"")</f>
        <v/>
      </c>
      <c r="E24" s="22" t="str">
        <f>IF(B23&lt;&gt;"",INDEX('Treatment Plan'!$F$2:$F$99,MATCH(B23,'Treatment Plan'!$B$2:$B$99,0)),"")</f>
        <v/>
      </c>
      <c r="F24" s="22" t="str">
        <f>IF(B23&lt;&gt;"",INDEX('Treatment Plan'!$G$2:$G$99,MATCH(B23,'Treatment Plan'!$B$2:$B$99,0)),"")</f>
        <v/>
      </c>
      <c r="G24" s="2"/>
      <c r="H24" s="2"/>
    </row>
    <row r="25" spans="1:8" ht="14.25" customHeight="1" x14ac:dyDescent="0.55000000000000004">
      <c r="A25" s="21">
        <v>10</v>
      </c>
      <c r="B25" s="22" t="str">
        <f>IFERROR(INDEX('Risk Calculation'!$B$2:$B$51,MATCH(10,'Risk Calculation'!$K$2:$K$51,0)),"")</f>
        <v/>
      </c>
      <c r="C25" s="22" t="str">
        <f>IF(B24&lt;&gt;"",INDEX('Risk Calculation'!$I$2:$I$51,MATCH(B24,'Risk Calculation'!$B$2:$B$51,0)),"")</f>
        <v/>
      </c>
      <c r="D25" s="22" t="str">
        <f>IF(B24&lt;&gt;"",INDEX('Treatment Plan'!$E$2:$E$99,MATCH(B24,'Treatment Plan'!$B$2:$B$99,0)),"")</f>
        <v/>
      </c>
      <c r="E25" s="22" t="str">
        <f>IF(B24&lt;&gt;"",INDEX('Treatment Plan'!$F$2:$F$99,MATCH(B24,'Treatment Plan'!$B$2:$B$99,0)),"")</f>
        <v/>
      </c>
      <c r="F25" s="22" t="str">
        <f>IF(B24&lt;&gt;"",INDEX('Treatment Plan'!$G$2:$G$99,MATCH(B24,'Treatment Plan'!$B$2:$B$99,0)),"")</f>
        <v/>
      </c>
      <c r="G25" s="2"/>
      <c r="H25" s="2"/>
    </row>
  </sheetData>
  <sheetProtection algorithmName="SHA-512" hashValue="78PpHzJ2VrYKyTFi8eAiVITlxB2w+UyAuCjntReFapzRE9G8D9lTtkiC7NHuwrzjlpchyuzTzTkVvPGoqpm2BA==" saltValue="cyWzorGs31MPc6f3eY2YwQ==" spinCount="100000" sheet="1" objects="1" scenarios="1"/>
  <mergeCells count="1">
    <mergeCell ref="A1:H1"/>
  </mergeCells>
  <dataValidations count="1">
    <dataValidation type="list" allowBlank="1" showInputMessage="1" showErrorMessage="1" sqref="B5" xr:uid="{00000000-0002-0000-0200-000000000000}">
      <formula1>"Tax Preparation / Accounting,Mortgage / Lending,Real Estate,Automotive,Education,Healthcare,Other"</formula1>
      <formula2>0</formula2>
    </dataValidation>
  </dataValidations>
  <pageMargins left="0.5" right="0.5" top="0.6" bottom="0.6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zoomScaleNormal="100" workbookViewId="0">
      <selection activeCell="B10" sqref="B10"/>
    </sheetView>
  </sheetViews>
  <sheetFormatPr defaultColWidth="8.68359375" defaultRowHeight="14.4" x14ac:dyDescent="0.55000000000000004"/>
  <cols>
    <col min="1" max="1" width="26.89453125" customWidth="1"/>
    <col min="2" max="2" width="22.89453125" style="23" customWidth="1"/>
    <col min="3" max="12" width="20" customWidth="1"/>
  </cols>
  <sheetData>
    <row r="1" spans="1:6" ht="24.75" customHeight="1" x14ac:dyDescent="0.55000000000000004">
      <c r="A1" s="51" t="s">
        <v>85</v>
      </c>
      <c r="B1" s="61"/>
      <c r="C1" s="50"/>
      <c r="D1" s="50"/>
      <c r="E1" s="50"/>
      <c r="F1" s="50"/>
    </row>
    <row r="2" spans="1:6" ht="14.25" customHeight="1" x14ac:dyDescent="0.55000000000000004">
      <c r="A2" s="60" t="s">
        <v>86</v>
      </c>
      <c r="B2" s="61"/>
      <c r="C2" s="50"/>
      <c r="D2" s="50"/>
      <c r="E2" s="50"/>
      <c r="F2" s="50"/>
    </row>
    <row r="3" spans="1:6" ht="14.25" customHeight="1" x14ac:dyDescent="0.55000000000000004">
      <c r="A3" s="24" t="s">
        <v>87</v>
      </c>
      <c r="B3" s="2"/>
      <c r="C3" s="2"/>
      <c r="D3" s="2"/>
      <c r="E3" s="2"/>
      <c r="F3" s="2"/>
    </row>
    <row r="4" spans="1:6" ht="14.25" customHeight="1" x14ac:dyDescent="0.55000000000000004">
      <c r="A4" s="2"/>
      <c r="B4" s="25"/>
      <c r="C4" s="2"/>
      <c r="D4" s="2"/>
      <c r="E4" s="2"/>
      <c r="F4" s="2"/>
    </row>
    <row r="5" spans="1:6" ht="14.25" customHeight="1" x14ac:dyDescent="0.55000000000000004">
      <c r="A5" s="3" t="s">
        <v>88</v>
      </c>
      <c r="B5" s="26">
        <f>Registration!B6</f>
        <v>0</v>
      </c>
      <c r="C5" s="2"/>
      <c r="D5" s="2"/>
      <c r="E5" s="2"/>
      <c r="F5" s="2"/>
    </row>
    <row r="6" spans="1:6" ht="14.25" customHeight="1" x14ac:dyDescent="0.55000000000000004">
      <c r="A6" s="3" t="s">
        <v>89</v>
      </c>
      <c r="B6" s="2"/>
      <c r="C6" s="2"/>
      <c r="D6" s="2"/>
      <c r="E6" s="2"/>
      <c r="F6" s="2"/>
    </row>
    <row r="7" spans="1:6" ht="14.25" customHeight="1" x14ac:dyDescent="0.55000000000000004">
      <c r="A7" s="3" t="s">
        <v>90</v>
      </c>
      <c r="C7" s="2"/>
      <c r="D7" s="2"/>
      <c r="E7" s="2"/>
      <c r="F7" s="2"/>
    </row>
    <row r="8" spans="1:6" ht="14.25" customHeight="1" x14ac:dyDescent="0.55000000000000004">
      <c r="A8" s="3" t="s">
        <v>91</v>
      </c>
      <c r="B8" s="26"/>
      <c r="C8" s="2"/>
      <c r="D8" s="2"/>
      <c r="E8" s="2"/>
      <c r="F8" s="2"/>
    </row>
    <row r="9" spans="1:6" ht="14.25" customHeight="1" x14ac:dyDescent="0.55000000000000004">
      <c r="A9" s="3" t="s">
        <v>92</v>
      </c>
      <c r="B9" s="25"/>
      <c r="C9" s="2"/>
      <c r="D9" s="2"/>
      <c r="E9" s="2"/>
      <c r="F9" s="2"/>
    </row>
    <row r="10" spans="1:6" ht="14.25" customHeight="1" x14ac:dyDescent="0.55000000000000004">
      <c r="A10" s="3" t="s">
        <v>93</v>
      </c>
      <c r="B10" s="25"/>
      <c r="C10" s="2"/>
      <c r="D10" s="2"/>
      <c r="E10" s="2"/>
      <c r="F10" s="2"/>
    </row>
    <row r="11" spans="1:6" ht="14.25" customHeight="1" x14ac:dyDescent="0.55000000000000004">
      <c r="A11" s="2"/>
      <c r="B11" s="25"/>
      <c r="C11" s="2"/>
      <c r="D11" s="2"/>
      <c r="E11" s="2"/>
      <c r="F11" s="2"/>
    </row>
    <row r="12" spans="1:6" ht="14.25" customHeight="1" x14ac:dyDescent="0.55000000000000004">
      <c r="A12" s="2"/>
      <c r="B12" s="25"/>
      <c r="C12" s="2"/>
      <c r="D12" s="2"/>
      <c r="E12" s="2"/>
      <c r="F12" s="2"/>
    </row>
    <row r="13" spans="1:6" ht="14.25" customHeight="1" x14ac:dyDescent="0.55000000000000004">
      <c r="A13" s="2"/>
      <c r="B13" s="25"/>
      <c r="C13" s="2"/>
      <c r="D13" s="2"/>
      <c r="E13" s="2"/>
      <c r="F13" s="2"/>
    </row>
    <row r="14" spans="1:6" ht="14.25" customHeight="1" x14ac:dyDescent="0.55000000000000004">
      <c r="A14" s="2"/>
      <c r="B14" s="25"/>
      <c r="C14" s="2"/>
      <c r="D14" s="2"/>
      <c r="E14" s="2"/>
      <c r="F14" s="2"/>
    </row>
    <row r="15" spans="1:6" ht="14.25" customHeight="1" x14ac:dyDescent="0.55000000000000004">
      <c r="A15" s="2"/>
      <c r="B15" s="25"/>
      <c r="C15" s="2"/>
      <c r="D15" s="2"/>
      <c r="E15" s="2"/>
      <c r="F15" s="2"/>
    </row>
    <row r="16" spans="1:6" ht="14.25" customHeight="1" x14ac:dyDescent="0.55000000000000004">
      <c r="A16" s="2"/>
      <c r="B16" s="25"/>
      <c r="C16" s="2"/>
      <c r="D16" s="2"/>
      <c r="E16" s="2"/>
      <c r="F16" s="2"/>
    </row>
    <row r="17" spans="1:6" ht="14.25" customHeight="1" x14ac:dyDescent="0.55000000000000004">
      <c r="A17" s="2"/>
      <c r="B17" s="25"/>
      <c r="C17" s="2"/>
      <c r="D17" s="2"/>
      <c r="E17" s="2"/>
      <c r="F17" s="2"/>
    </row>
    <row r="18" spans="1:6" ht="14.25" customHeight="1" x14ac:dyDescent="0.55000000000000004">
      <c r="A18" s="2"/>
      <c r="B18" s="25"/>
      <c r="C18" s="2"/>
      <c r="D18" s="2"/>
      <c r="E18" s="2"/>
      <c r="F18" s="2"/>
    </row>
    <row r="19" spans="1:6" ht="14.25" customHeight="1" x14ac:dyDescent="0.55000000000000004">
      <c r="A19" s="2"/>
      <c r="B19" s="25"/>
      <c r="C19" s="2"/>
      <c r="D19" s="2"/>
      <c r="E19" s="2"/>
      <c r="F19" s="2"/>
    </row>
    <row r="20" spans="1:6" ht="14.25" customHeight="1" x14ac:dyDescent="0.55000000000000004">
      <c r="A20" s="2"/>
      <c r="B20" s="25"/>
      <c r="C20" s="2"/>
      <c r="D20" s="2"/>
      <c r="E20" s="2"/>
      <c r="F20" s="2"/>
    </row>
    <row r="21" spans="1:6" ht="14.25" customHeight="1" x14ac:dyDescent="0.55000000000000004">
      <c r="A21" s="2"/>
      <c r="B21" s="25"/>
      <c r="C21" s="2"/>
      <c r="D21" s="2"/>
      <c r="E21" s="2"/>
      <c r="F21" s="2"/>
    </row>
    <row r="22" spans="1:6" ht="14.25" customHeight="1" x14ac:dyDescent="0.55000000000000004">
      <c r="A22" s="2"/>
      <c r="B22" s="25"/>
      <c r="C22" s="2"/>
      <c r="D22" s="2"/>
      <c r="E22" s="2"/>
      <c r="F22" s="2"/>
    </row>
    <row r="23" spans="1:6" ht="14.25" customHeight="1" x14ac:dyDescent="0.55000000000000004">
      <c r="A23" s="2"/>
      <c r="B23" s="25"/>
      <c r="C23" s="2"/>
      <c r="D23" s="2"/>
      <c r="E23" s="2"/>
      <c r="F23" s="2"/>
    </row>
    <row r="24" spans="1:6" ht="14.25" customHeight="1" x14ac:dyDescent="0.55000000000000004">
      <c r="A24" s="2"/>
      <c r="B24" s="25"/>
      <c r="C24" s="2"/>
      <c r="D24" s="2"/>
      <c r="E24" s="2"/>
      <c r="F24" s="2"/>
    </row>
    <row r="25" spans="1:6" ht="14.25" customHeight="1" x14ac:dyDescent="0.55000000000000004">
      <c r="A25" s="2"/>
      <c r="B25" s="25"/>
      <c r="C25" s="2"/>
      <c r="D25" s="2"/>
      <c r="E25" s="2"/>
      <c r="F25" s="2"/>
    </row>
    <row r="26" spans="1:6" ht="14.25" customHeight="1" x14ac:dyDescent="0.55000000000000004">
      <c r="A26" s="2"/>
      <c r="B26" s="25"/>
      <c r="C26" s="2"/>
      <c r="D26" s="2"/>
      <c r="E26" s="2"/>
      <c r="F26" s="2"/>
    </row>
    <row r="27" spans="1:6" ht="14.25" customHeight="1" x14ac:dyDescent="0.55000000000000004">
      <c r="A27" s="2"/>
      <c r="B27" s="25"/>
      <c r="C27" s="2"/>
      <c r="D27" s="2"/>
      <c r="E27" s="2"/>
      <c r="F27" s="2"/>
    </row>
    <row r="28" spans="1:6" ht="14.25" customHeight="1" x14ac:dyDescent="0.55000000000000004">
      <c r="A28" s="2"/>
      <c r="B28" s="25"/>
      <c r="C28" s="2"/>
      <c r="D28" s="2"/>
      <c r="E28" s="2"/>
      <c r="F28" s="2"/>
    </row>
    <row r="29" spans="1:6" ht="14.25" customHeight="1" x14ac:dyDescent="0.55000000000000004">
      <c r="A29" s="2"/>
      <c r="B29" s="25"/>
      <c r="C29" s="2"/>
      <c r="D29" s="2"/>
      <c r="E29" s="2"/>
      <c r="F29" s="2"/>
    </row>
    <row r="30" spans="1:6" ht="14.25" customHeight="1" x14ac:dyDescent="0.55000000000000004">
      <c r="A30" s="2"/>
      <c r="B30" s="25"/>
      <c r="C30" s="2"/>
      <c r="D30" s="2"/>
      <c r="E30" s="2"/>
      <c r="F30" s="2"/>
    </row>
    <row r="31" spans="1:6" ht="14.25" customHeight="1" x14ac:dyDescent="0.55000000000000004">
      <c r="A31" s="2"/>
      <c r="B31" s="25"/>
      <c r="C31" s="2"/>
      <c r="D31" s="2"/>
      <c r="E31" s="2"/>
      <c r="F31" s="2"/>
    </row>
    <row r="32" spans="1:6" ht="14.25" customHeight="1" x14ac:dyDescent="0.55000000000000004">
      <c r="A32" s="2"/>
      <c r="B32" s="25"/>
      <c r="C32" s="2"/>
      <c r="D32" s="2"/>
      <c r="E32" s="2"/>
      <c r="F32" s="2"/>
    </row>
    <row r="33" spans="1:6" ht="14.25" customHeight="1" x14ac:dyDescent="0.55000000000000004">
      <c r="A33" s="3" t="s">
        <v>94</v>
      </c>
      <c r="B33" s="25"/>
      <c r="C33" s="2"/>
      <c r="D33" s="2"/>
      <c r="E33" s="2"/>
      <c r="F33" s="2"/>
    </row>
    <row r="34" spans="1:6" ht="14.25" customHeight="1" x14ac:dyDescent="0.55000000000000004">
      <c r="A34" s="3" t="s">
        <v>95</v>
      </c>
      <c r="B34" s="27" t="s">
        <v>96</v>
      </c>
      <c r="C34" s="3" t="s">
        <v>97</v>
      </c>
      <c r="D34" s="3" t="s">
        <v>6</v>
      </c>
      <c r="E34" s="2"/>
      <c r="F34" s="2"/>
    </row>
    <row r="35" spans="1:6" ht="14.25" customHeight="1" x14ac:dyDescent="0.55000000000000004">
      <c r="A35" s="2" t="s">
        <v>98</v>
      </c>
      <c r="B35" s="25"/>
      <c r="C35" s="2"/>
      <c r="D35" s="2"/>
      <c r="E35" s="2"/>
      <c r="F35" s="2"/>
    </row>
    <row r="36" spans="1:6" ht="14.25" customHeight="1" x14ac:dyDescent="0.55000000000000004">
      <c r="A36" s="2" t="s">
        <v>99</v>
      </c>
      <c r="B36" s="25"/>
      <c r="C36" s="2"/>
      <c r="D36" s="2"/>
      <c r="E36" s="2"/>
      <c r="F36" s="2"/>
    </row>
  </sheetData>
  <sheetProtection password="FCDE" sheet="1"/>
  <mergeCells count="2">
    <mergeCell ref="A2:F2"/>
    <mergeCell ref="A1:F1"/>
  </mergeCells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errorTitle="Invalid Selection" error="Please select from the dropdown list" xr:uid="{00000000-0002-0000-0300-000000000000}">
          <x14:formula1>
            <xm:f>'Formula Controls'!$A$3:$A$9</xm:f>
          </x14:formula1>
          <xm:sqref>B6</xm:sqref>
        </x14:dataValidation>
        <x14:dataValidation type="list" allowBlank="1" errorTitle="Invalid Selection" error="Please select from the dropdown list" xr:uid="{00000000-0002-0000-0300-000001000000}">
          <x14:formula1>
            <xm:f>'Formula Controls'!$A$22:$A$28</xm:f>
          </x14:formula1>
          <xm:sqref>B7</xm:sqref>
        </x14:dataValidation>
        <x14:dataValidation type="list" allowBlank="1" errorTitle="Invalid Selection" error="Please select from the dropdown list" xr:uid="{00000000-0002-0000-0300-000002000000}">
          <x14:formula1>
            <xm:f>'Formula Controls'!$A$42:$A$49</xm:f>
          </x14:formula1>
          <xm:sqref>B8</xm:sqref>
        </x14:dataValidation>
        <x14:dataValidation type="list" allowBlank="1" errorTitle="Invalid Selection" error="Please select from the dropdown list" xr:uid="{00000000-0002-0000-0300-000003000000}">
          <x14:formula1>
            <xm:f>'Formula Controls'!$A$62:$A$66</xm:f>
          </x14:formula1>
          <xm:sqref>B9</xm:sqref>
        </x14:dataValidation>
        <x14:dataValidation type="list" allowBlank="1" errorTitle="Invalid Selection" error="Please select from the dropdown list" xr:uid="{00000000-0002-0000-0300-000004000000}">
          <x14:formula1>
            <xm:f>'Formula Controls'!$A$82:$A$87</xm:f>
          </x14:formula1>
          <xm:sqref>B10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0"/>
  <sheetViews>
    <sheetView zoomScaleNormal="100" workbookViewId="0"/>
  </sheetViews>
  <sheetFormatPr defaultColWidth="8.68359375" defaultRowHeight="14.4" x14ac:dyDescent="0.55000000000000004"/>
  <cols>
    <col min="1" max="12" width="20" customWidth="1"/>
  </cols>
  <sheetData>
    <row r="1" spans="1:12" ht="14.25" customHeight="1" x14ac:dyDescent="0.55000000000000004">
      <c r="A1" s="6" t="s">
        <v>100</v>
      </c>
      <c r="B1" s="6" t="s">
        <v>101</v>
      </c>
      <c r="C1" s="6" t="s">
        <v>102</v>
      </c>
      <c r="D1" s="6" t="s">
        <v>103</v>
      </c>
      <c r="E1" s="6" t="s">
        <v>104</v>
      </c>
      <c r="F1" s="6" t="s">
        <v>105</v>
      </c>
      <c r="G1" s="6" t="s">
        <v>106</v>
      </c>
      <c r="H1" s="6" t="s">
        <v>107</v>
      </c>
      <c r="I1" s="6" t="s">
        <v>108</v>
      </c>
      <c r="J1" s="28" t="s">
        <v>109</v>
      </c>
      <c r="K1" s="29">
        <f>Registration!B13</f>
        <v>0</v>
      </c>
      <c r="L1" s="6" t="s">
        <v>110</v>
      </c>
    </row>
    <row r="2" spans="1:12" ht="14.25" customHeight="1" x14ac:dyDescent="0.55000000000000004">
      <c r="A2" s="18" t="str">
        <f t="shared" ref="A2:A11" si="0">IF(B2&lt;&gt;"","AS"&amp;TEXT(ROW()-1,"000"),"")</f>
        <v/>
      </c>
      <c r="B2" s="2"/>
      <c r="C2" s="2"/>
      <c r="D2" s="2"/>
      <c r="E2" s="2"/>
      <c r="F2" s="2"/>
      <c r="G2" s="2"/>
      <c r="H2" s="2"/>
      <c r="I2" s="2"/>
      <c r="J2" s="2"/>
      <c r="K2" s="2"/>
      <c r="L2" s="18" t="str">
        <f t="shared" ref="L2:L11" si="1">IF(AND(I2&lt;&gt;"",K2&lt;&gt;""),AVERAGE(I2,K2)*IF(G2="None",0.5,1),"")</f>
        <v/>
      </c>
    </row>
    <row r="3" spans="1:12" ht="14.25" customHeight="1" x14ac:dyDescent="0.55000000000000004">
      <c r="A3" s="18" t="str">
        <f t="shared" si="0"/>
        <v/>
      </c>
      <c r="B3" s="2"/>
      <c r="C3" s="2"/>
      <c r="D3" s="2"/>
      <c r="E3" s="2"/>
      <c r="F3" s="2"/>
      <c r="G3" s="2"/>
      <c r="H3" s="2"/>
      <c r="I3" s="2"/>
      <c r="J3" s="2"/>
      <c r="K3" s="2"/>
      <c r="L3" s="18" t="str">
        <f t="shared" si="1"/>
        <v/>
      </c>
    </row>
    <row r="4" spans="1:12" ht="14.25" customHeight="1" x14ac:dyDescent="0.55000000000000004">
      <c r="A4" s="18" t="str">
        <f t="shared" si="0"/>
        <v/>
      </c>
      <c r="B4" s="2"/>
      <c r="C4" s="2"/>
      <c r="D4" s="2"/>
      <c r="E4" s="2"/>
      <c r="F4" s="2"/>
      <c r="G4" s="2"/>
      <c r="H4" s="2"/>
      <c r="I4" s="2"/>
      <c r="J4" s="2"/>
      <c r="K4" s="2"/>
      <c r="L4" s="18" t="str">
        <f t="shared" si="1"/>
        <v/>
      </c>
    </row>
    <row r="5" spans="1:12" ht="14.25" customHeight="1" x14ac:dyDescent="0.55000000000000004">
      <c r="A5" s="18" t="str">
        <f t="shared" si="0"/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18" t="str">
        <f t="shared" si="1"/>
        <v/>
      </c>
    </row>
    <row r="6" spans="1:12" ht="14.25" customHeight="1" x14ac:dyDescent="0.55000000000000004">
      <c r="A6" s="18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18" t="str">
        <f t="shared" si="1"/>
        <v/>
      </c>
    </row>
    <row r="7" spans="1:12" ht="14.25" customHeight="1" x14ac:dyDescent="0.55000000000000004">
      <c r="A7" s="18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18" t="str">
        <f t="shared" si="1"/>
        <v/>
      </c>
    </row>
    <row r="8" spans="1:12" ht="14.25" customHeight="1" x14ac:dyDescent="0.55000000000000004">
      <c r="A8" s="18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18" t="str">
        <f t="shared" si="1"/>
        <v/>
      </c>
    </row>
    <row r="9" spans="1:12" ht="14.25" customHeight="1" x14ac:dyDescent="0.55000000000000004">
      <c r="A9" s="18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18" t="str">
        <f t="shared" si="1"/>
        <v/>
      </c>
    </row>
    <row r="10" spans="1:12" ht="14.25" customHeight="1" x14ac:dyDescent="0.55000000000000004">
      <c r="A10" s="18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8" t="str">
        <f t="shared" si="1"/>
        <v/>
      </c>
    </row>
    <row r="11" spans="1:12" ht="14.25" customHeight="1" x14ac:dyDescent="0.55000000000000004">
      <c r="A11" s="18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18" t="str">
        <f t="shared" si="1"/>
        <v/>
      </c>
    </row>
    <row r="12" spans="1:12" ht="15" hidden="1" customHeight="1" x14ac:dyDescent="0.55000000000000004">
      <c r="A12" s="62" t="s">
        <v>111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4"/>
    </row>
    <row r="13" spans="1:12" ht="14.25" hidden="1" customHeight="1" x14ac:dyDescent="0.55000000000000004">
      <c r="A13" s="30" t="s">
        <v>112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18" t="str">
        <f t="shared" ref="L13:L26" si="2">IF(AND(I13&lt;&gt;"",K13&lt;&gt;""),AVERAGE(I13,K13)*IF(G13="None",0.5,1),"")</f>
        <v/>
      </c>
    </row>
    <row r="14" spans="1:12" ht="14.25" hidden="1" customHeight="1" x14ac:dyDescent="0.55000000000000004">
      <c r="A14" s="18" t="str">
        <f t="shared" ref="A14:A26" si="3">IF(B14&lt;&gt;"","AS"&amp;TEXT(ROW()-1,"000"),"")</f>
        <v/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18" t="str">
        <f t="shared" si="2"/>
        <v/>
      </c>
    </row>
    <row r="15" spans="1:12" ht="14.25" hidden="1" customHeight="1" x14ac:dyDescent="0.55000000000000004">
      <c r="A15" s="18" t="str">
        <f t="shared" si="3"/>
        <v/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18" t="str">
        <f t="shared" si="2"/>
        <v/>
      </c>
    </row>
    <row r="16" spans="1:12" ht="14.25" hidden="1" customHeight="1" x14ac:dyDescent="0.55000000000000004">
      <c r="A16" s="18" t="str">
        <f t="shared" si="3"/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18" t="str">
        <f t="shared" si="2"/>
        <v/>
      </c>
    </row>
    <row r="17" spans="1:12" ht="14.25" hidden="1" customHeight="1" x14ac:dyDescent="0.55000000000000004">
      <c r="A17" s="18" t="str">
        <f t="shared" si="3"/>
        <v/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18" t="str">
        <f t="shared" si="2"/>
        <v/>
      </c>
    </row>
    <row r="18" spans="1:12" ht="14.25" hidden="1" customHeight="1" x14ac:dyDescent="0.55000000000000004">
      <c r="A18" s="18" t="str">
        <f t="shared" si="3"/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18" t="str">
        <f t="shared" si="2"/>
        <v/>
      </c>
    </row>
    <row r="19" spans="1:12" ht="14.25" hidden="1" customHeight="1" x14ac:dyDescent="0.55000000000000004">
      <c r="A19" s="18" t="str">
        <f t="shared" si="3"/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18" t="str">
        <f t="shared" si="2"/>
        <v/>
      </c>
    </row>
    <row r="20" spans="1:12" ht="14.25" hidden="1" customHeight="1" x14ac:dyDescent="0.55000000000000004">
      <c r="A20" s="18" t="str">
        <f t="shared" si="3"/>
        <v/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18" t="str">
        <f t="shared" si="2"/>
        <v/>
      </c>
    </row>
    <row r="21" spans="1:12" ht="14.25" hidden="1" customHeight="1" x14ac:dyDescent="0.55000000000000004">
      <c r="A21" s="18" t="str">
        <f t="shared" si="3"/>
        <v/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18" t="str">
        <f t="shared" si="2"/>
        <v/>
      </c>
    </row>
    <row r="22" spans="1:12" ht="14.25" hidden="1" customHeight="1" x14ac:dyDescent="0.55000000000000004">
      <c r="A22" s="18" t="str">
        <f t="shared" si="3"/>
        <v/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18" t="str">
        <f t="shared" si="2"/>
        <v/>
      </c>
    </row>
    <row r="23" spans="1:12" ht="14.25" hidden="1" customHeight="1" x14ac:dyDescent="0.55000000000000004">
      <c r="A23" s="18" t="str">
        <f t="shared" si="3"/>
        <v/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18" t="str">
        <f t="shared" si="2"/>
        <v/>
      </c>
    </row>
    <row r="24" spans="1:12" ht="14.25" hidden="1" customHeight="1" x14ac:dyDescent="0.55000000000000004">
      <c r="A24" s="18" t="str">
        <f t="shared" si="3"/>
        <v/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18" t="str">
        <f t="shared" si="2"/>
        <v/>
      </c>
    </row>
    <row r="25" spans="1:12" ht="14.25" hidden="1" customHeight="1" x14ac:dyDescent="0.55000000000000004">
      <c r="A25" s="18" t="str">
        <f t="shared" si="3"/>
        <v/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18" t="str">
        <f t="shared" si="2"/>
        <v/>
      </c>
    </row>
    <row r="26" spans="1:12" ht="14.25" hidden="1" customHeight="1" x14ac:dyDescent="0.55000000000000004">
      <c r="A26" s="18" t="str">
        <f t="shared" si="3"/>
        <v/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18" t="str">
        <f t="shared" si="2"/>
        <v/>
      </c>
    </row>
    <row r="27" spans="1:12" ht="14.25" hidden="1" customHeight="1" x14ac:dyDescent="0.55000000000000004"/>
    <row r="28" spans="1:12" ht="14.25" hidden="1" customHeight="1" x14ac:dyDescent="0.55000000000000004"/>
    <row r="29" spans="1:12" ht="14.25" hidden="1" customHeight="1" x14ac:dyDescent="0.55000000000000004"/>
    <row r="30" spans="1:12" ht="14.25" hidden="1" customHeight="1" x14ac:dyDescent="0.55000000000000004"/>
    <row r="31" spans="1:12" ht="14.25" hidden="1" customHeight="1" x14ac:dyDescent="0.55000000000000004"/>
    <row r="32" spans="1:12" ht="14.25" hidden="1" customHeight="1" x14ac:dyDescent="0.55000000000000004"/>
    <row r="33" ht="14.25" hidden="1" customHeight="1" x14ac:dyDescent="0.55000000000000004"/>
    <row r="34" ht="14.25" hidden="1" customHeight="1" x14ac:dyDescent="0.55000000000000004"/>
    <row r="35" ht="14.25" hidden="1" customHeight="1" x14ac:dyDescent="0.55000000000000004"/>
    <row r="36" ht="14.25" hidden="1" customHeight="1" x14ac:dyDescent="0.55000000000000004"/>
    <row r="37" ht="14.25" hidden="1" customHeight="1" x14ac:dyDescent="0.55000000000000004"/>
    <row r="38" ht="14.25" hidden="1" customHeight="1" x14ac:dyDescent="0.55000000000000004"/>
    <row r="39" ht="14.25" hidden="1" customHeight="1" x14ac:dyDescent="0.55000000000000004"/>
    <row r="40" ht="14.25" hidden="1" customHeight="1" x14ac:dyDescent="0.55000000000000004"/>
    <row r="41" ht="14.25" hidden="1" customHeight="1" x14ac:dyDescent="0.55000000000000004"/>
    <row r="42" ht="14.25" hidden="1" customHeight="1" x14ac:dyDescent="0.55000000000000004"/>
    <row r="43" ht="14.25" hidden="1" customHeight="1" x14ac:dyDescent="0.55000000000000004"/>
    <row r="44" ht="14.25" hidden="1" customHeight="1" x14ac:dyDescent="0.55000000000000004"/>
    <row r="45" ht="14.25" hidden="1" customHeight="1" x14ac:dyDescent="0.55000000000000004"/>
    <row r="46" ht="14.25" hidden="1" customHeight="1" x14ac:dyDescent="0.55000000000000004"/>
    <row r="47" ht="14.25" hidden="1" customHeight="1" x14ac:dyDescent="0.55000000000000004"/>
    <row r="48" ht="14.25" hidden="1" customHeight="1" x14ac:dyDescent="0.55000000000000004"/>
    <row r="49" ht="14.25" hidden="1" customHeight="1" x14ac:dyDescent="0.55000000000000004"/>
    <row r="50" ht="14.25" hidden="1" customHeight="1" x14ac:dyDescent="0.55000000000000004"/>
    <row r="51" ht="14.25" hidden="1" customHeight="1" x14ac:dyDescent="0.55000000000000004"/>
    <row r="52" ht="14.25" hidden="1" customHeight="1" x14ac:dyDescent="0.55000000000000004"/>
    <row r="53" ht="14.25" hidden="1" customHeight="1" x14ac:dyDescent="0.55000000000000004"/>
    <row r="54" ht="14.25" hidden="1" customHeight="1" x14ac:dyDescent="0.55000000000000004"/>
    <row r="55" ht="14.25" hidden="1" customHeight="1" x14ac:dyDescent="0.55000000000000004"/>
    <row r="56" ht="14.25" hidden="1" customHeight="1" x14ac:dyDescent="0.55000000000000004"/>
    <row r="57" ht="14.25" hidden="1" customHeight="1" x14ac:dyDescent="0.55000000000000004"/>
    <row r="58" ht="14.25" hidden="1" customHeight="1" x14ac:dyDescent="0.55000000000000004"/>
    <row r="59" ht="14.25" hidden="1" customHeight="1" x14ac:dyDescent="0.55000000000000004"/>
    <row r="60" ht="14.25" hidden="1" customHeight="1" x14ac:dyDescent="0.55000000000000004"/>
    <row r="61" ht="14.25" hidden="1" customHeight="1" x14ac:dyDescent="0.55000000000000004"/>
    <row r="62" ht="14.25" hidden="1" customHeight="1" x14ac:dyDescent="0.55000000000000004"/>
    <row r="63" ht="14.25" hidden="1" customHeight="1" x14ac:dyDescent="0.55000000000000004"/>
    <row r="64" ht="14.25" hidden="1" customHeight="1" x14ac:dyDescent="0.55000000000000004"/>
    <row r="65" ht="14.25" hidden="1" customHeight="1" x14ac:dyDescent="0.55000000000000004"/>
    <row r="66" ht="14.25" hidden="1" customHeight="1" x14ac:dyDescent="0.55000000000000004"/>
    <row r="67" ht="14.25" hidden="1" customHeight="1" x14ac:dyDescent="0.55000000000000004"/>
    <row r="68" ht="14.25" hidden="1" customHeight="1" x14ac:dyDescent="0.55000000000000004"/>
    <row r="69" ht="14.25" hidden="1" customHeight="1" x14ac:dyDescent="0.55000000000000004"/>
    <row r="70" ht="14.25" hidden="1" customHeight="1" x14ac:dyDescent="0.55000000000000004"/>
    <row r="71" ht="14.25" hidden="1" customHeight="1" x14ac:dyDescent="0.55000000000000004"/>
    <row r="72" ht="14.25" hidden="1" customHeight="1" x14ac:dyDescent="0.55000000000000004"/>
    <row r="73" ht="14.25" hidden="1" customHeight="1" x14ac:dyDescent="0.55000000000000004"/>
    <row r="74" ht="14.25" hidden="1" customHeight="1" x14ac:dyDescent="0.55000000000000004"/>
    <row r="75" ht="14.25" hidden="1" customHeight="1" x14ac:dyDescent="0.55000000000000004"/>
    <row r="76" ht="14.25" hidden="1" customHeight="1" x14ac:dyDescent="0.55000000000000004"/>
    <row r="77" ht="14.25" hidden="1" customHeight="1" x14ac:dyDescent="0.55000000000000004"/>
    <row r="78" ht="14.25" hidden="1" customHeight="1" x14ac:dyDescent="0.55000000000000004"/>
    <row r="79" ht="14.25" hidden="1" customHeight="1" x14ac:dyDescent="0.55000000000000004"/>
    <row r="80" ht="14.25" hidden="1" customHeight="1" x14ac:dyDescent="0.55000000000000004"/>
    <row r="81" ht="14.25" hidden="1" customHeight="1" x14ac:dyDescent="0.55000000000000004"/>
    <row r="82" ht="14.25" hidden="1" customHeight="1" x14ac:dyDescent="0.55000000000000004"/>
    <row r="83" ht="14.25" hidden="1" customHeight="1" x14ac:dyDescent="0.55000000000000004"/>
    <row r="84" ht="14.25" hidden="1" customHeight="1" x14ac:dyDescent="0.55000000000000004"/>
    <row r="85" ht="14.25" hidden="1" customHeight="1" x14ac:dyDescent="0.55000000000000004"/>
    <row r="86" ht="14.25" hidden="1" customHeight="1" x14ac:dyDescent="0.55000000000000004"/>
    <row r="87" ht="14.25" hidden="1" customHeight="1" x14ac:dyDescent="0.55000000000000004"/>
    <row r="88" ht="14.25" hidden="1" customHeight="1" x14ac:dyDescent="0.55000000000000004"/>
    <row r="89" ht="14.25" hidden="1" customHeight="1" x14ac:dyDescent="0.55000000000000004"/>
    <row r="90" ht="14.25" hidden="1" customHeight="1" x14ac:dyDescent="0.55000000000000004"/>
    <row r="91" ht="14.25" hidden="1" customHeight="1" x14ac:dyDescent="0.55000000000000004"/>
    <row r="92" ht="14.25" hidden="1" customHeight="1" x14ac:dyDescent="0.55000000000000004"/>
    <row r="93" ht="14.25" hidden="1" customHeight="1" x14ac:dyDescent="0.55000000000000004"/>
    <row r="94" ht="14.25" hidden="1" customHeight="1" x14ac:dyDescent="0.55000000000000004"/>
    <row r="95" ht="14.25" hidden="1" customHeight="1" x14ac:dyDescent="0.55000000000000004"/>
    <row r="96" ht="14.25" hidden="1" customHeight="1" x14ac:dyDescent="0.55000000000000004"/>
    <row r="97" ht="14.25" hidden="1" customHeight="1" x14ac:dyDescent="0.55000000000000004"/>
    <row r="98" ht="14.25" hidden="1" customHeight="1" x14ac:dyDescent="0.55000000000000004"/>
    <row r="99" ht="14.25" hidden="1" customHeight="1" x14ac:dyDescent="0.55000000000000004"/>
    <row r="100" ht="14.25" hidden="1" customHeight="1" x14ac:dyDescent="0.55000000000000004"/>
    <row r="101" ht="14.25" hidden="1" customHeight="1" x14ac:dyDescent="0.55000000000000004"/>
    <row r="102" ht="14.25" hidden="1" customHeight="1" x14ac:dyDescent="0.55000000000000004"/>
    <row r="103" ht="14.25" hidden="1" customHeight="1" x14ac:dyDescent="0.55000000000000004"/>
    <row r="104" ht="14.25" hidden="1" customHeight="1" x14ac:dyDescent="0.55000000000000004"/>
    <row r="105" ht="14.25" hidden="1" customHeight="1" x14ac:dyDescent="0.55000000000000004"/>
    <row r="106" ht="14.25" hidden="1" customHeight="1" x14ac:dyDescent="0.55000000000000004"/>
    <row r="107" ht="14.25" hidden="1" customHeight="1" x14ac:dyDescent="0.55000000000000004"/>
    <row r="108" ht="14.25" hidden="1" customHeight="1" x14ac:dyDescent="0.55000000000000004"/>
    <row r="109" ht="14.25" hidden="1" customHeight="1" x14ac:dyDescent="0.55000000000000004"/>
    <row r="110" ht="14.25" hidden="1" customHeight="1" x14ac:dyDescent="0.55000000000000004"/>
    <row r="111" ht="14.25" hidden="1" customHeight="1" x14ac:dyDescent="0.55000000000000004"/>
    <row r="112" ht="14.25" hidden="1" customHeight="1" x14ac:dyDescent="0.55000000000000004"/>
    <row r="113" ht="14.25" hidden="1" customHeight="1" x14ac:dyDescent="0.55000000000000004"/>
    <row r="114" ht="14.25" hidden="1" customHeight="1" x14ac:dyDescent="0.55000000000000004"/>
    <row r="115" ht="14.25" hidden="1" customHeight="1" x14ac:dyDescent="0.55000000000000004"/>
    <row r="116" ht="14.25" hidden="1" customHeight="1" x14ac:dyDescent="0.55000000000000004"/>
    <row r="117" ht="14.25" hidden="1" customHeight="1" x14ac:dyDescent="0.55000000000000004"/>
    <row r="118" ht="14.25" hidden="1" customHeight="1" x14ac:dyDescent="0.55000000000000004"/>
    <row r="119" ht="14.25" hidden="1" customHeight="1" x14ac:dyDescent="0.55000000000000004"/>
    <row r="120" ht="14.25" hidden="1" customHeight="1" x14ac:dyDescent="0.55000000000000004"/>
    <row r="121" ht="14.25" hidden="1" customHeight="1" x14ac:dyDescent="0.55000000000000004"/>
    <row r="122" ht="14.25" hidden="1" customHeight="1" x14ac:dyDescent="0.55000000000000004"/>
    <row r="123" ht="14.25" hidden="1" customHeight="1" x14ac:dyDescent="0.55000000000000004"/>
    <row r="124" ht="14.25" hidden="1" customHeight="1" x14ac:dyDescent="0.55000000000000004"/>
    <row r="125" ht="14.25" hidden="1" customHeight="1" x14ac:dyDescent="0.55000000000000004"/>
    <row r="126" ht="14.25" hidden="1" customHeight="1" x14ac:dyDescent="0.55000000000000004"/>
    <row r="127" ht="14.25" hidden="1" customHeight="1" x14ac:dyDescent="0.55000000000000004"/>
    <row r="128" ht="14.25" hidden="1" customHeight="1" x14ac:dyDescent="0.55000000000000004"/>
    <row r="129" ht="14.25" hidden="1" customHeight="1" x14ac:dyDescent="0.55000000000000004"/>
    <row r="130" ht="14.25" hidden="1" customHeight="1" x14ac:dyDescent="0.55000000000000004"/>
    <row r="131" ht="14.25" hidden="1" customHeight="1" x14ac:dyDescent="0.55000000000000004"/>
    <row r="132" ht="14.25" hidden="1" customHeight="1" x14ac:dyDescent="0.55000000000000004"/>
    <row r="133" ht="14.25" hidden="1" customHeight="1" x14ac:dyDescent="0.55000000000000004"/>
    <row r="134" ht="14.25" hidden="1" customHeight="1" x14ac:dyDescent="0.55000000000000004"/>
    <row r="135" ht="14.25" hidden="1" customHeight="1" x14ac:dyDescent="0.55000000000000004"/>
    <row r="136" ht="14.25" hidden="1" customHeight="1" x14ac:dyDescent="0.55000000000000004"/>
    <row r="137" ht="14.25" hidden="1" customHeight="1" x14ac:dyDescent="0.55000000000000004"/>
    <row r="138" ht="14.25" hidden="1" customHeight="1" x14ac:dyDescent="0.55000000000000004"/>
    <row r="139" ht="14.25" hidden="1" customHeight="1" x14ac:dyDescent="0.55000000000000004"/>
    <row r="140" ht="14.25" hidden="1" customHeight="1" x14ac:dyDescent="0.55000000000000004"/>
    <row r="141" ht="14.25" hidden="1" customHeight="1" x14ac:dyDescent="0.55000000000000004"/>
    <row r="142" ht="14.25" hidden="1" customHeight="1" x14ac:dyDescent="0.55000000000000004"/>
    <row r="143" ht="14.25" hidden="1" customHeight="1" x14ac:dyDescent="0.55000000000000004"/>
    <row r="144" ht="14.25" hidden="1" customHeight="1" x14ac:dyDescent="0.55000000000000004"/>
    <row r="145" ht="14.25" hidden="1" customHeight="1" x14ac:dyDescent="0.55000000000000004"/>
    <row r="146" ht="14.25" hidden="1" customHeight="1" x14ac:dyDescent="0.55000000000000004"/>
    <row r="147" ht="14.25" hidden="1" customHeight="1" x14ac:dyDescent="0.55000000000000004"/>
    <row r="148" ht="14.25" hidden="1" customHeight="1" x14ac:dyDescent="0.55000000000000004"/>
    <row r="149" ht="14.25" hidden="1" customHeight="1" x14ac:dyDescent="0.55000000000000004"/>
    <row r="150" ht="14.25" hidden="1" customHeight="1" x14ac:dyDescent="0.55000000000000004"/>
    <row r="151" ht="14.25" hidden="1" customHeight="1" x14ac:dyDescent="0.55000000000000004"/>
    <row r="152" ht="14.25" hidden="1" customHeight="1" x14ac:dyDescent="0.55000000000000004"/>
    <row r="153" ht="14.25" hidden="1" customHeight="1" x14ac:dyDescent="0.55000000000000004"/>
    <row r="154" ht="14.25" hidden="1" customHeight="1" x14ac:dyDescent="0.55000000000000004"/>
    <row r="155" ht="14.25" hidden="1" customHeight="1" x14ac:dyDescent="0.55000000000000004"/>
    <row r="156" ht="14.25" hidden="1" customHeight="1" x14ac:dyDescent="0.55000000000000004"/>
    <row r="157" ht="14.25" hidden="1" customHeight="1" x14ac:dyDescent="0.55000000000000004"/>
    <row r="158" ht="14.25" hidden="1" customHeight="1" x14ac:dyDescent="0.55000000000000004"/>
    <row r="159" ht="14.25" hidden="1" customHeight="1" x14ac:dyDescent="0.55000000000000004"/>
    <row r="160" ht="14.25" hidden="1" customHeight="1" x14ac:dyDescent="0.55000000000000004"/>
    <row r="161" ht="14.25" hidden="1" customHeight="1" x14ac:dyDescent="0.55000000000000004"/>
    <row r="162" ht="14.25" hidden="1" customHeight="1" x14ac:dyDescent="0.55000000000000004"/>
    <row r="163" ht="14.25" hidden="1" customHeight="1" x14ac:dyDescent="0.55000000000000004"/>
    <row r="164" ht="14.25" hidden="1" customHeight="1" x14ac:dyDescent="0.55000000000000004"/>
    <row r="165" ht="14.25" hidden="1" customHeight="1" x14ac:dyDescent="0.55000000000000004"/>
    <row r="166" ht="14.25" hidden="1" customHeight="1" x14ac:dyDescent="0.55000000000000004"/>
    <row r="167" ht="14.25" hidden="1" customHeight="1" x14ac:dyDescent="0.55000000000000004"/>
    <row r="168" ht="14.25" hidden="1" customHeight="1" x14ac:dyDescent="0.55000000000000004"/>
    <row r="169" ht="14.25" hidden="1" customHeight="1" x14ac:dyDescent="0.55000000000000004"/>
    <row r="170" ht="14.25" hidden="1" customHeight="1" x14ac:dyDescent="0.55000000000000004"/>
    <row r="171" ht="14.25" hidden="1" customHeight="1" x14ac:dyDescent="0.55000000000000004"/>
    <row r="172" ht="14.25" hidden="1" customHeight="1" x14ac:dyDescent="0.55000000000000004"/>
    <row r="173" ht="14.25" hidden="1" customHeight="1" x14ac:dyDescent="0.55000000000000004"/>
    <row r="174" ht="14.25" hidden="1" customHeight="1" x14ac:dyDescent="0.55000000000000004"/>
    <row r="175" ht="14.25" hidden="1" customHeight="1" x14ac:dyDescent="0.55000000000000004"/>
    <row r="176" ht="14.25" hidden="1" customHeight="1" x14ac:dyDescent="0.55000000000000004"/>
    <row r="177" ht="14.25" hidden="1" customHeight="1" x14ac:dyDescent="0.55000000000000004"/>
    <row r="178" ht="14.25" hidden="1" customHeight="1" x14ac:dyDescent="0.55000000000000004"/>
    <row r="179" ht="14.25" hidden="1" customHeight="1" x14ac:dyDescent="0.55000000000000004"/>
    <row r="180" ht="14.25" hidden="1" customHeight="1" x14ac:dyDescent="0.55000000000000004"/>
    <row r="181" ht="14.25" hidden="1" customHeight="1" x14ac:dyDescent="0.55000000000000004"/>
    <row r="182" ht="14.25" hidden="1" customHeight="1" x14ac:dyDescent="0.55000000000000004"/>
    <row r="183" ht="14.25" hidden="1" customHeight="1" x14ac:dyDescent="0.55000000000000004"/>
    <row r="184" ht="14.25" hidden="1" customHeight="1" x14ac:dyDescent="0.55000000000000004"/>
    <row r="185" ht="14.25" hidden="1" customHeight="1" x14ac:dyDescent="0.55000000000000004"/>
    <row r="186" ht="14.25" hidden="1" customHeight="1" x14ac:dyDescent="0.55000000000000004"/>
    <row r="187" ht="14.25" hidden="1" customHeight="1" x14ac:dyDescent="0.55000000000000004"/>
    <row r="188" ht="14.25" hidden="1" customHeight="1" x14ac:dyDescent="0.55000000000000004"/>
    <row r="189" ht="14.25" hidden="1" customHeight="1" x14ac:dyDescent="0.55000000000000004"/>
    <row r="190" ht="14.25" hidden="1" customHeight="1" x14ac:dyDescent="0.55000000000000004"/>
    <row r="191" ht="14.25" hidden="1" customHeight="1" x14ac:dyDescent="0.55000000000000004"/>
    <row r="192" ht="14.25" hidden="1" customHeight="1" x14ac:dyDescent="0.55000000000000004"/>
    <row r="193" ht="14.25" hidden="1" customHeight="1" x14ac:dyDescent="0.55000000000000004"/>
    <row r="194" ht="14.25" hidden="1" customHeight="1" x14ac:dyDescent="0.55000000000000004"/>
    <row r="195" ht="14.25" hidden="1" customHeight="1" x14ac:dyDescent="0.55000000000000004"/>
    <row r="196" ht="14.25" hidden="1" customHeight="1" x14ac:dyDescent="0.55000000000000004"/>
    <row r="197" ht="14.25" hidden="1" customHeight="1" x14ac:dyDescent="0.55000000000000004"/>
    <row r="198" ht="14.25" hidden="1" customHeight="1" x14ac:dyDescent="0.55000000000000004"/>
    <row r="199" ht="14.25" hidden="1" customHeight="1" x14ac:dyDescent="0.55000000000000004"/>
    <row r="200" ht="14.25" hidden="1" customHeight="1" x14ac:dyDescent="0.55000000000000004"/>
    <row r="201" ht="14.25" hidden="1" customHeight="1" x14ac:dyDescent="0.55000000000000004"/>
    <row r="202" ht="14.25" hidden="1" customHeight="1" x14ac:dyDescent="0.55000000000000004"/>
    <row r="203" ht="14.25" hidden="1" customHeight="1" x14ac:dyDescent="0.55000000000000004"/>
    <row r="204" ht="14.25" hidden="1" customHeight="1" x14ac:dyDescent="0.55000000000000004"/>
    <row r="205" ht="14.25" hidden="1" customHeight="1" x14ac:dyDescent="0.55000000000000004"/>
    <row r="206" ht="14.25" hidden="1" customHeight="1" x14ac:dyDescent="0.55000000000000004"/>
    <row r="207" ht="14.25" hidden="1" customHeight="1" x14ac:dyDescent="0.55000000000000004"/>
    <row r="208" ht="14.25" hidden="1" customHeight="1" x14ac:dyDescent="0.55000000000000004"/>
    <row r="209" ht="14.25" hidden="1" customHeight="1" x14ac:dyDescent="0.55000000000000004"/>
    <row r="210" ht="14.25" hidden="1" customHeight="1" x14ac:dyDescent="0.55000000000000004"/>
    <row r="211" ht="14.25" hidden="1" customHeight="1" x14ac:dyDescent="0.55000000000000004"/>
    <row r="212" ht="14.25" hidden="1" customHeight="1" x14ac:dyDescent="0.55000000000000004"/>
    <row r="213" ht="14.25" hidden="1" customHeight="1" x14ac:dyDescent="0.55000000000000004"/>
    <row r="214" ht="14.25" hidden="1" customHeight="1" x14ac:dyDescent="0.55000000000000004"/>
    <row r="215" ht="14.25" hidden="1" customHeight="1" x14ac:dyDescent="0.55000000000000004"/>
    <row r="216" ht="14.25" hidden="1" customHeight="1" x14ac:dyDescent="0.55000000000000004"/>
    <row r="217" ht="14.25" hidden="1" customHeight="1" x14ac:dyDescent="0.55000000000000004"/>
    <row r="218" ht="14.25" hidden="1" customHeight="1" x14ac:dyDescent="0.55000000000000004"/>
    <row r="219" ht="14.25" hidden="1" customHeight="1" x14ac:dyDescent="0.55000000000000004"/>
    <row r="220" ht="14.25" hidden="1" customHeight="1" x14ac:dyDescent="0.55000000000000004"/>
    <row r="221" ht="14.25" hidden="1" customHeight="1" x14ac:dyDescent="0.55000000000000004"/>
    <row r="222" ht="14.25" hidden="1" customHeight="1" x14ac:dyDescent="0.55000000000000004"/>
    <row r="223" ht="14.25" hidden="1" customHeight="1" x14ac:dyDescent="0.55000000000000004"/>
    <row r="224" ht="14.25" hidden="1" customHeight="1" x14ac:dyDescent="0.55000000000000004"/>
    <row r="225" ht="14.25" hidden="1" customHeight="1" x14ac:dyDescent="0.55000000000000004"/>
    <row r="226" ht="14.25" hidden="1" customHeight="1" x14ac:dyDescent="0.55000000000000004"/>
    <row r="227" ht="14.25" hidden="1" customHeight="1" x14ac:dyDescent="0.55000000000000004"/>
    <row r="228" ht="14.25" hidden="1" customHeight="1" x14ac:dyDescent="0.55000000000000004"/>
    <row r="229" ht="14.25" hidden="1" customHeight="1" x14ac:dyDescent="0.55000000000000004"/>
    <row r="230" ht="14.25" hidden="1" customHeight="1" x14ac:dyDescent="0.55000000000000004"/>
    <row r="231" ht="14.25" hidden="1" customHeight="1" x14ac:dyDescent="0.55000000000000004"/>
    <row r="232" ht="14.25" hidden="1" customHeight="1" x14ac:dyDescent="0.55000000000000004"/>
    <row r="233" ht="14.25" hidden="1" customHeight="1" x14ac:dyDescent="0.55000000000000004"/>
    <row r="234" ht="14.25" hidden="1" customHeight="1" x14ac:dyDescent="0.55000000000000004"/>
    <row r="235" ht="14.25" hidden="1" customHeight="1" x14ac:dyDescent="0.55000000000000004"/>
    <row r="236" ht="14.25" hidden="1" customHeight="1" x14ac:dyDescent="0.55000000000000004"/>
    <row r="237" ht="14.25" hidden="1" customHeight="1" x14ac:dyDescent="0.55000000000000004"/>
    <row r="238" ht="14.25" hidden="1" customHeight="1" x14ac:dyDescent="0.55000000000000004"/>
    <row r="239" ht="14.25" hidden="1" customHeight="1" x14ac:dyDescent="0.55000000000000004"/>
    <row r="240" ht="14.25" hidden="1" customHeight="1" x14ac:dyDescent="0.55000000000000004"/>
    <row r="241" ht="14.25" hidden="1" customHeight="1" x14ac:dyDescent="0.55000000000000004"/>
    <row r="242" ht="14.25" hidden="1" customHeight="1" x14ac:dyDescent="0.55000000000000004"/>
    <row r="243" ht="14.25" hidden="1" customHeight="1" x14ac:dyDescent="0.55000000000000004"/>
    <row r="244" ht="14.25" hidden="1" customHeight="1" x14ac:dyDescent="0.55000000000000004"/>
    <row r="245" ht="14.25" hidden="1" customHeight="1" x14ac:dyDescent="0.55000000000000004"/>
    <row r="246" ht="14.25" hidden="1" customHeight="1" x14ac:dyDescent="0.55000000000000004"/>
    <row r="247" ht="14.25" hidden="1" customHeight="1" x14ac:dyDescent="0.55000000000000004"/>
    <row r="248" ht="14.25" hidden="1" customHeight="1" x14ac:dyDescent="0.55000000000000004"/>
    <row r="249" ht="14.25" hidden="1" customHeight="1" x14ac:dyDescent="0.55000000000000004"/>
    <row r="250" ht="14.25" hidden="1" customHeight="1" x14ac:dyDescent="0.55000000000000004"/>
    <row r="251" ht="14.25" hidden="1" customHeight="1" x14ac:dyDescent="0.55000000000000004"/>
    <row r="252" ht="14.25" hidden="1" customHeight="1" x14ac:dyDescent="0.55000000000000004"/>
    <row r="253" ht="14.25" hidden="1" customHeight="1" x14ac:dyDescent="0.55000000000000004"/>
    <row r="254" ht="14.25" hidden="1" customHeight="1" x14ac:dyDescent="0.55000000000000004"/>
    <row r="255" ht="14.25" hidden="1" customHeight="1" x14ac:dyDescent="0.55000000000000004"/>
    <row r="256" ht="14.25" hidden="1" customHeight="1" x14ac:dyDescent="0.55000000000000004"/>
    <row r="257" ht="14.25" hidden="1" customHeight="1" x14ac:dyDescent="0.55000000000000004"/>
    <row r="258" ht="14.25" hidden="1" customHeight="1" x14ac:dyDescent="0.55000000000000004"/>
    <row r="259" ht="14.25" hidden="1" customHeight="1" x14ac:dyDescent="0.55000000000000004"/>
    <row r="260" ht="14.25" hidden="1" customHeight="1" x14ac:dyDescent="0.55000000000000004"/>
    <row r="261" ht="14.25" hidden="1" customHeight="1" x14ac:dyDescent="0.55000000000000004"/>
    <row r="262" ht="14.25" hidden="1" customHeight="1" x14ac:dyDescent="0.55000000000000004"/>
    <row r="263" ht="14.25" hidden="1" customHeight="1" x14ac:dyDescent="0.55000000000000004"/>
    <row r="264" ht="14.25" hidden="1" customHeight="1" x14ac:dyDescent="0.55000000000000004"/>
    <row r="265" ht="14.25" hidden="1" customHeight="1" x14ac:dyDescent="0.55000000000000004"/>
    <row r="266" ht="14.25" hidden="1" customHeight="1" x14ac:dyDescent="0.55000000000000004"/>
    <row r="267" ht="14.25" hidden="1" customHeight="1" x14ac:dyDescent="0.55000000000000004"/>
    <row r="268" ht="14.25" hidden="1" customHeight="1" x14ac:dyDescent="0.55000000000000004"/>
    <row r="269" ht="14.25" hidden="1" customHeight="1" x14ac:dyDescent="0.55000000000000004"/>
    <row r="270" ht="14.25" hidden="1" customHeight="1" x14ac:dyDescent="0.55000000000000004"/>
    <row r="271" ht="14.25" hidden="1" customHeight="1" x14ac:dyDescent="0.55000000000000004"/>
    <row r="272" ht="14.25" hidden="1" customHeight="1" x14ac:dyDescent="0.55000000000000004"/>
    <row r="273" ht="14.25" hidden="1" customHeight="1" x14ac:dyDescent="0.55000000000000004"/>
    <row r="274" ht="14.25" hidden="1" customHeight="1" x14ac:dyDescent="0.55000000000000004"/>
    <row r="275" ht="14.25" hidden="1" customHeight="1" x14ac:dyDescent="0.55000000000000004"/>
    <row r="276" ht="14.25" hidden="1" customHeight="1" x14ac:dyDescent="0.55000000000000004"/>
    <row r="277" ht="14.25" hidden="1" customHeight="1" x14ac:dyDescent="0.55000000000000004"/>
    <row r="278" ht="14.25" hidden="1" customHeight="1" x14ac:dyDescent="0.55000000000000004"/>
    <row r="279" ht="14.25" hidden="1" customHeight="1" x14ac:dyDescent="0.55000000000000004"/>
    <row r="280" ht="14.25" hidden="1" customHeight="1" x14ac:dyDescent="0.55000000000000004"/>
    <row r="281" ht="14.25" hidden="1" customHeight="1" x14ac:dyDescent="0.55000000000000004"/>
    <row r="282" ht="14.25" hidden="1" customHeight="1" x14ac:dyDescent="0.55000000000000004"/>
    <row r="283" ht="14.25" hidden="1" customHeight="1" x14ac:dyDescent="0.55000000000000004"/>
    <row r="284" ht="14.25" hidden="1" customHeight="1" x14ac:dyDescent="0.55000000000000004"/>
    <row r="285" ht="14.25" hidden="1" customHeight="1" x14ac:dyDescent="0.55000000000000004"/>
    <row r="286" ht="14.25" hidden="1" customHeight="1" x14ac:dyDescent="0.55000000000000004"/>
    <row r="287" ht="14.25" hidden="1" customHeight="1" x14ac:dyDescent="0.55000000000000004"/>
    <row r="288" ht="14.25" hidden="1" customHeight="1" x14ac:dyDescent="0.55000000000000004"/>
    <row r="289" ht="14.25" hidden="1" customHeight="1" x14ac:dyDescent="0.55000000000000004"/>
    <row r="290" ht="14.25" hidden="1" customHeight="1" x14ac:dyDescent="0.55000000000000004"/>
    <row r="291" ht="14.25" hidden="1" customHeight="1" x14ac:dyDescent="0.55000000000000004"/>
    <row r="292" ht="14.25" hidden="1" customHeight="1" x14ac:dyDescent="0.55000000000000004"/>
    <row r="293" ht="14.25" hidden="1" customHeight="1" x14ac:dyDescent="0.55000000000000004"/>
    <row r="294" ht="14.25" hidden="1" customHeight="1" x14ac:dyDescent="0.55000000000000004"/>
    <row r="295" ht="14.25" hidden="1" customHeight="1" x14ac:dyDescent="0.55000000000000004"/>
    <row r="296" ht="14.25" hidden="1" customHeight="1" x14ac:dyDescent="0.55000000000000004"/>
    <row r="297" ht="14.25" hidden="1" customHeight="1" x14ac:dyDescent="0.55000000000000004"/>
    <row r="298" ht="14.25" hidden="1" customHeight="1" x14ac:dyDescent="0.55000000000000004"/>
    <row r="299" ht="14.25" hidden="1" customHeight="1" x14ac:dyDescent="0.55000000000000004"/>
    <row r="300" ht="14.25" hidden="1" customHeight="1" x14ac:dyDescent="0.55000000000000004"/>
    <row r="301" ht="14.25" hidden="1" customHeight="1" x14ac:dyDescent="0.55000000000000004"/>
    <row r="302" ht="14.25" hidden="1" customHeight="1" x14ac:dyDescent="0.55000000000000004"/>
    <row r="303" ht="14.25" hidden="1" customHeight="1" x14ac:dyDescent="0.55000000000000004"/>
    <row r="304" ht="14.25" hidden="1" customHeight="1" x14ac:dyDescent="0.55000000000000004"/>
    <row r="305" ht="14.25" hidden="1" customHeight="1" x14ac:dyDescent="0.55000000000000004"/>
    <row r="306" ht="14.25" hidden="1" customHeight="1" x14ac:dyDescent="0.55000000000000004"/>
    <row r="307" ht="14.25" hidden="1" customHeight="1" x14ac:dyDescent="0.55000000000000004"/>
    <row r="308" ht="14.25" hidden="1" customHeight="1" x14ac:dyDescent="0.55000000000000004"/>
    <row r="309" ht="14.25" hidden="1" customHeight="1" x14ac:dyDescent="0.55000000000000004"/>
    <row r="310" ht="14.25" hidden="1" customHeight="1" x14ac:dyDescent="0.55000000000000004"/>
    <row r="311" ht="14.25" hidden="1" customHeight="1" x14ac:dyDescent="0.55000000000000004"/>
    <row r="312" ht="14.25" hidden="1" customHeight="1" x14ac:dyDescent="0.55000000000000004"/>
    <row r="313" ht="14.25" hidden="1" customHeight="1" x14ac:dyDescent="0.55000000000000004"/>
    <row r="314" ht="14.25" hidden="1" customHeight="1" x14ac:dyDescent="0.55000000000000004"/>
    <row r="315" ht="14.25" hidden="1" customHeight="1" x14ac:dyDescent="0.55000000000000004"/>
    <row r="316" ht="14.25" hidden="1" customHeight="1" x14ac:dyDescent="0.55000000000000004"/>
    <row r="317" ht="14.25" hidden="1" customHeight="1" x14ac:dyDescent="0.55000000000000004"/>
    <row r="318" ht="14.25" hidden="1" customHeight="1" x14ac:dyDescent="0.55000000000000004"/>
    <row r="319" ht="14.25" hidden="1" customHeight="1" x14ac:dyDescent="0.55000000000000004"/>
    <row r="320" ht="14.25" hidden="1" customHeight="1" x14ac:dyDescent="0.55000000000000004"/>
    <row r="321" ht="14.25" hidden="1" customHeight="1" x14ac:dyDescent="0.55000000000000004"/>
    <row r="322" ht="14.25" hidden="1" customHeight="1" x14ac:dyDescent="0.55000000000000004"/>
    <row r="323" ht="14.25" hidden="1" customHeight="1" x14ac:dyDescent="0.55000000000000004"/>
    <row r="324" ht="14.25" hidden="1" customHeight="1" x14ac:dyDescent="0.55000000000000004"/>
    <row r="325" ht="14.25" hidden="1" customHeight="1" x14ac:dyDescent="0.55000000000000004"/>
    <row r="326" ht="14.25" hidden="1" customHeight="1" x14ac:dyDescent="0.55000000000000004"/>
    <row r="327" ht="14.25" hidden="1" customHeight="1" x14ac:dyDescent="0.55000000000000004"/>
    <row r="328" ht="14.25" hidden="1" customHeight="1" x14ac:dyDescent="0.55000000000000004"/>
    <row r="329" ht="14.25" hidden="1" customHeight="1" x14ac:dyDescent="0.55000000000000004"/>
    <row r="330" ht="14.25" hidden="1" customHeight="1" x14ac:dyDescent="0.55000000000000004"/>
    <row r="331" ht="14.25" hidden="1" customHeight="1" x14ac:dyDescent="0.55000000000000004"/>
    <row r="332" ht="14.25" hidden="1" customHeight="1" x14ac:dyDescent="0.55000000000000004"/>
    <row r="333" ht="14.25" hidden="1" customHeight="1" x14ac:dyDescent="0.55000000000000004"/>
    <row r="334" ht="14.25" hidden="1" customHeight="1" x14ac:dyDescent="0.55000000000000004"/>
    <row r="335" ht="14.25" hidden="1" customHeight="1" x14ac:dyDescent="0.55000000000000004"/>
    <row r="336" ht="14.25" hidden="1" customHeight="1" x14ac:dyDescent="0.55000000000000004"/>
    <row r="337" ht="14.25" hidden="1" customHeight="1" x14ac:dyDescent="0.55000000000000004"/>
    <row r="338" ht="14.25" hidden="1" customHeight="1" x14ac:dyDescent="0.55000000000000004"/>
    <row r="339" ht="14.25" hidden="1" customHeight="1" x14ac:dyDescent="0.55000000000000004"/>
    <row r="340" ht="14.25" hidden="1" customHeight="1" x14ac:dyDescent="0.55000000000000004"/>
    <row r="341" ht="14.25" hidden="1" customHeight="1" x14ac:dyDescent="0.55000000000000004"/>
    <row r="342" ht="14.25" hidden="1" customHeight="1" x14ac:dyDescent="0.55000000000000004"/>
    <row r="343" ht="14.25" hidden="1" customHeight="1" x14ac:dyDescent="0.55000000000000004"/>
    <row r="344" ht="14.25" hidden="1" customHeight="1" x14ac:dyDescent="0.55000000000000004"/>
    <row r="345" ht="14.25" hidden="1" customHeight="1" x14ac:dyDescent="0.55000000000000004"/>
    <row r="346" ht="14.25" hidden="1" customHeight="1" x14ac:dyDescent="0.55000000000000004"/>
    <row r="347" ht="14.25" hidden="1" customHeight="1" x14ac:dyDescent="0.55000000000000004"/>
    <row r="348" ht="14.25" hidden="1" customHeight="1" x14ac:dyDescent="0.55000000000000004"/>
    <row r="349" ht="14.25" hidden="1" customHeight="1" x14ac:dyDescent="0.55000000000000004"/>
    <row r="350" ht="14.25" hidden="1" customHeight="1" x14ac:dyDescent="0.55000000000000004"/>
    <row r="351" ht="14.25" hidden="1" customHeight="1" x14ac:dyDescent="0.55000000000000004"/>
    <row r="352" ht="14.25" hidden="1" customHeight="1" x14ac:dyDescent="0.55000000000000004"/>
    <row r="353" ht="14.25" hidden="1" customHeight="1" x14ac:dyDescent="0.55000000000000004"/>
    <row r="354" ht="14.25" hidden="1" customHeight="1" x14ac:dyDescent="0.55000000000000004"/>
    <row r="355" ht="14.25" hidden="1" customHeight="1" x14ac:dyDescent="0.55000000000000004"/>
    <row r="356" ht="14.25" hidden="1" customHeight="1" x14ac:dyDescent="0.55000000000000004"/>
    <row r="357" ht="14.25" hidden="1" customHeight="1" x14ac:dyDescent="0.55000000000000004"/>
    <row r="358" ht="14.25" hidden="1" customHeight="1" x14ac:dyDescent="0.55000000000000004"/>
    <row r="359" ht="14.25" hidden="1" customHeight="1" x14ac:dyDescent="0.55000000000000004"/>
    <row r="360" ht="14.25" hidden="1" customHeight="1" x14ac:dyDescent="0.55000000000000004"/>
    <row r="361" ht="14.25" hidden="1" customHeight="1" x14ac:dyDescent="0.55000000000000004"/>
    <row r="362" ht="14.25" hidden="1" customHeight="1" x14ac:dyDescent="0.55000000000000004"/>
    <row r="363" ht="14.25" hidden="1" customHeight="1" x14ac:dyDescent="0.55000000000000004"/>
    <row r="364" ht="14.25" hidden="1" customHeight="1" x14ac:dyDescent="0.55000000000000004"/>
    <row r="365" ht="14.25" hidden="1" customHeight="1" x14ac:dyDescent="0.55000000000000004"/>
    <row r="366" ht="14.25" hidden="1" customHeight="1" x14ac:dyDescent="0.55000000000000004"/>
    <row r="367" ht="14.25" hidden="1" customHeight="1" x14ac:dyDescent="0.55000000000000004"/>
    <row r="368" ht="14.25" hidden="1" customHeight="1" x14ac:dyDescent="0.55000000000000004"/>
    <row r="369" ht="14.25" hidden="1" customHeight="1" x14ac:dyDescent="0.55000000000000004"/>
    <row r="370" ht="14.25" hidden="1" customHeight="1" x14ac:dyDescent="0.55000000000000004"/>
    <row r="371" ht="14.25" hidden="1" customHeight="1" x14ac:dyDescent="0.55000000000000004"/>
    <row r="372" ht="14.25" hidden="1" customHeight="1" x14ac:dyDescent="0.55000000000000004"/>
    <row r="373" ht="14.25" hidden="1" customHeight="1" x14ac:dyDescent="0.55000000000000004"/>
    <row r="374" ht="14.25" hidden="1" customHeight="1" x14ac:dyDescent="0.55000000000000004"/>
    <row r="375" ht="14.25" hidden="1" customHeight="1" x14ac:dyDescent="0.55000000000000004"/>
    <row r="376" ht="14.25" hidden="1" customHeight="1" x14ac:dyDescent="0.55000000000000004"/>
    <row r="377" ht="14.25" hidden="1" customHeight="1" x14ac:dyDescent="0.55000000000000004"/>
    <row r="378" ht="14.25" hidden="1" customHeight="1" x14ac:dyDescent="0.55000000000000004"/>
    <row r="379" ht="14.25" hidden="1" customHeight="1" x14ac:dyDescent="0.55000000000000004"/>
    <row r="380" ht="14.25" hidden="1" customHeight="1" x14ac:dyDescent="0.55000000000000004"/>
    <row r="381" ht="14.25" hidden="1" customHeight="1" x14ac:dyDescent="0.55000000000000004"/>
    <row r="382" ht="14.25" hidden="1" customHeight="1" x14ac:dyDescent="0.55000000000000004"/>
    <row r="383" ht="14.25" hidden="1" customHeight="1" x14ac:dyDescent="0.55000000000000004"/>
    <row r="384" ht="14.25" hidden="1" customHeight="1" x14ac:dyDescent="0.55000000000000004"/>
    <row r="385" ht="14.25" hidden="1" customHeight="1" x14ac:dyDescent="0.55000000000000004"/>
    <row r="386" ht="14.25" hidden="1" customHeight="1" x14ac:dyDescent="0.55000000000000004"/>
    <row r="387" ht="14.25" hidden="1" customHeight="1" x14ac:dyDescent="0.55000000000000004"/>
    <row r="388" ht="14.25" hidden="1" customHeight="1" x14ac:dyDescent="0.55000000000000004"/>
    <row r="389" ht="14.25" hidden="1" customHeight="1" x14ac:dyDescent="0.55000000000000004"/>
    <row r="390" ht="14.25" hidden="1" customHeight="1" x14ac:dyDescent="0.55000000000000004"/>
    <row r="391" ht="14.25" hidden="1" customHeight="1" x14ac:dyDescent="0.55000000000000004"/>
    <row r="392" ht="14.25" hidden="1" customHeight="1" x14ac:dyDescent="0.55000000000000004"/>
    <row r="393" ht="14.25" hidden="1" customHeight="1" x14ac:dyDescent="0.55000000000000004"/>
    <row r="394" ht="14.25" hidden="1" customHeight="1" x14ac:dyDescent="0.55000000000000004"/>
    <row r="395" ht="14.25" hidden="1" customHeight="1" x14ac:dyDescent="0.55000000000000004"/>
    <row r="396" ht="14.25" hidden="1" customHeight="1" x14ac:dyDescent="0.55000000000000004"/>
    <row r="397" ht="14.25" hidden="1" customHeight="1" x14ac:dyDescent="0.55000000000000004"/>
    <row r="398" ht="14.25" hidden="1" customHeight="1" x14ac:dyDescent="0.55000000000000004"/>
    <row r="399" ht="14.25" hidden="1" customHeight="1" x14ac:dyDescent="0.55000000000000004"/>
    <row r="400" ht="14.25" hidden="1" customHeight="1" x14ac:dyDescent="0.55000000000000004"/>
    <row r="401" ht="14.25" hidden="1" customHeight="1" x14ac:dyDescent="0.55000000000000004"/>
    <row r="402" ht="14.25" hidden="1" customHeight="1" x14ac:dyDescent="0.55000000000000004"/>
    <row r="403" ht="14.25" hidden="1" customHeight="1" x14ac:dyDescent="0.55000000000000004"/>
    <row r="404" ht="14.25" hidden="1" customHeight="1" x14ac:dyDescent="0.55000000000000004"/>
    <row r="405" ht="14.25" hidden="1" customHeight="1" x14ac:dyDescent="0.55000000000000004"/>
    <row r="406" ht="14.25" hidden="1" customHeight="1" x14ac:dyDescent="0.55000000000000004"/>
    <row r="407" ht="14.25" hidden="1" customHeight="1" x14ac:dyDescent="0.55000000000000004"/>
    <row r="408" ht="14.25" hidden="1" customHeight="1" x14ac:dyDescent="0.55000000000000004"/>
    <row r="409" ht="14.25" hidden="1" customHeight="1" x14ac:dyDescent="0.55000000000000004"/>
    <row r="410" ht="14.25" hidden="1" customHeight="1" x14ac:dyDescent="0.55000000000000004"/>
    <row r="411" ht="14.25" hidden="1" customHeight="1" x14ac:dyDescent="0.55000000000000004"/>
    <row r="412" ht="14.25" hidden="1" customHeight="1" x14ac:dyDescent="0.55000000000000004"/>
    <row r="413" ht="14.25" hidden="1" customHeight="1" x14ac:dyDescent="0.55000000000000004"/>
    <row r="414" ht="14.25" hidden="1" customHeight="1" x14ac:dyDescent="0.55000000000000004"/>
    <row r="415" ht="14.25" hidden="1" customHeight="1" x14ac:dyDescent="0.55000000000000004"/>
    <row r="416" ht="14.25" hidden="1" customHeight="1" x14ac:dyDescent="0.55000000000000004"/>
    <row r="417" ht="14.25" hidden="1" customHeight="1" x14ac:dyDescent="0.55000000000000004"/>
    <row r="418" ht="14.25" hidden="1" customHeight="1" x14ac:dyDescent="0.55000000000000004"/>
    <row r="419" ht="14.25" hidden="1" customHeight="1" x14ac:dyDescent="0.55000000000000004"/>
    <row r="420" ht="14.25" hidden="1" customHeight="1" x14ac:dyDescent="0.55000000000000004"/>
    <row r="421" ht="14.25" hidden="1" customHeight="1" x14ac:dyDescent="0.55000000000000004"/>
    <row r="422" ht="14.25" hidden="1" customHeight="1" x14ac:dyDescent="0.55000000000000004"/>
    <row r="423" ht="14.25" hidden="1" customHeight="1" x14ac:dyDescent="0.55000000000000004"/>
    <row r="424" ht="14.25" hidden="1" customHeight="1" x14ac:dyDescent="0.55000000000000004"/>
    <row r="425" ht="14.25" hidden="1" customHeight="1" x14ac:dyDescent="0.55000000000000004"/>
    <row r="426" ht="14.25" hidden="1" customHeight="1" x14ac:dyDescent="0.55000000000000004"/>
    <row r="427" ht="14.25" hidden="1" customHeight="1" x14ac:dyDescent="0.55000000000000004"/>
    <row r="428" ht="14.25" hidden="1" customHeight="1" x14ac:dyDescent="0.55000000000000004"/>
    <row r="429" ht="14.25" hidden="1" customHeight="1" x14ac:dyDescent="0.55000000000000004"/>
    <row r="430" ht="14.25" hidden="1" customHeight="1" x14ac:dyDescent="0.55000000000000004"/>
    <row r="431" ht="14.25" hidden="1" customHeight="1" x14ac:dyDescent="0.55000000000000004"/>
    <row r="432" ht="14.25" hidden="1" customHeight="1" x14ac:dyDescent="0.55000000000000004"/>
    <row r="433" ht="14.25" hidden="1" customHeight="1" x14ac:dyDescent="0.55000000000000004"/>
    <row r="434" ht="14.25" hidden="1" customHeight="1" x14ac:dyDescent="0.55000000000000004"/>
    <row r="435" ht="14.25" hidden="1" customHeight="1" x14ac:dyDescent="0.55000000000000004"/>
    <row r="436" ht="14.25" hidden="1" customHeight="1" x14ac:dyDescent="0.55000000000000004"/>
    <row r="437" ht="14.25" hidden="1" customHeight="1" x14ac:dyDescent="0.55000000000000004"/>
    <row r="438" ht="14.25" hidden="1" customHeight="1" x14ac:dyDescent="0.55000000000000004"/>
    <row r="439" ht="14.25" hidden="1" customHeight="1" x14ac:dyDescent="0.55000000000000004"/>
    <row r="440" ht="14.25" hidden="1" customHeight="1" x14ac:dyDescent="0.55000000000000004"/>
    <row r="441" ht="14.25" hidden="1" customHeight="1" x14ac:dyDescent="0.55000000000000004"/>
    <row r="442" ht="14.25" hidden="1" customHeight="1" x14ac:dyDescent="0.55000000000000004"/>
    <row r="443" ht="14.25" hidden="1" customHeight="1" x14ac:dyDescent="0.55000000000000004"/>
    <row r="444" ht="14.25" hidden="1" customHeight="1" x14ac:dyDescent="0.55000000000000004"/>
    <row r="445" ht="14.25" hidden="1" customHeight="1" x14ac:dyDescent="0.55000000000000004"/>
    <row r="446" ht="14.25" hidden="1" customHeight="1" x14ac:dyDescent="0.55000000000000004"/>
    <row r="447" ht="14.25" hidden="1" customHeight="1" x14ac:dyDescent="0.55000000000000004"/>
    <row r="448" ht="14.25" hidden="1" customHeight="1" x14ac:dyDescent="0.55000000000000004"/>
    <row r="449" ht="14.25" hidden="1" customHeight="1" x14ac:dyDescent="0.55000000000000004"/>
    <row r="450" ht="14.25" hidden="1" customHeight="1" x14ac:dyDescent="0.55000000000000004"/>
    <row r="451" ht="14.25" hidden="1" customHeight="1" x14ac:dyDescent="0.55000000000000004"/>
    <row r="452" ht="14.25" hidden="1" customHeight="1" x14ac:dyDescent="0.55000000000000004"/>
    <row r="453" ht="14.25" hidden="1" customHeight="1" x14ac:dyDescent="0.55000000000000004"/>
    <row r="454" ht="14.25" hidden="1" customHeight="1" x14ac:dyDescent="0.55000000000000004"/>
    <row r="455" ht="14.25" hidden="1" customHeight="1" x14ac:dyDescent="0.55000000000000004"/>
    <row r="456" ht="14.25" hidden="1" customHeight="1" x14ac:dyDescent="0.55000000000000004"/>
    <row r="457" ht="14.25" hidden="1" customHeight="1" x14ac:dyDescent="0.55000000000000004"/>
    <row r="458" ht="14.25" hidden="1" customHeight="1" x14ac:dyDescent="0.55000000000000004"/>
    <row r="459" ht="14.25" hidden="1" customHeight="1" x14ac:dyDescent="0.55000000000000004"/>
    <row r="460" ht="14.25" hidden="1" customHeight="1" x14ac:dyDescent="0.55000000000000004"/>
    <row r="461" ht="14.25" hidden="1" customHeight="1" x14ac:dyDescent="0.55000000000000004"/>
    <row r="462" ht="14.25" hidden="1" customHeight="1" x14ac:dyDescent="0.55000000000000004"/>
    <row r="463" ht="14.25" hidden="1" customHeight="1" x14ac:dyDescent="0.55000000000000004"/>
    <row r="464" ht="14.25" hidden="1" customHeight="1" x14ac:dyDescent="0.55000000000000004"/>
    <row r="465" ht="14.25" hidden="1" customHeight="1" x14ac:dyDescent="0.55000000000000004"/>
    <row r="466" ht="14.25" hidden="1" customHeight="1" x14ac:dyDescent="0.55000000000000004"/>
    <row r="467" ht="14.25" hidden="1" customHeight="1" x14ac:dyDescent="0.55000000000000004"/>
    <row r="468" ht="14.25" hidden="1" customHeight="1" x14ac:dyDescent="0.55000000000000004"/>
    <row r="469" ht="14.25" hidden="1" customHeight="1" x14ac:dyDescent="0.55000000000000004"/>
    <row r="470" ht="14.25" hidden="1" customHeight="1" x14ac:dyDescent="0.55000000000000004"/>
    <row r="471" ht="14.25" hidden="1" customHeight="1" x14ac:dyDescent="0.55000000000000004"/>
    <row r="472" ht="14.25" hidden="1" customHeight="1" x14ac:dyDescent="0.55000000000000004"/>
    <row r="473" ht="14.25" hidden="1" customHeight="1" x14ac:dyDescent="0.55000000000000004"/>
    <row r="474" ht="14.25" hidden="1" customHeight="1" x14ac:dyDescent="0.55000000000000004"/>
    <row r="475" ht="14.25" hidden="1" customHeight="1" x14ac:dyDescent="0.55000000000000004"/>
    <row r="476" ht="14.25" hidden="1" customHeight="1" x14ac:dyDescent="0.55000000000000004"/>
    <row r="477" ht="14.25" hidden="1" customHeight="1" x14ac:dyDescent="0.55000000000000004"/>
    <row r="478" ht="14.25" hidden="1" customHeight="1" x14ac:dyDescent="0.55000000000000004"/>
    <row r="479" ht="14.25" hidden="1" customHeight="1" x14ac:dyDescent="0.55000000000000004"/>
    <row r="480" ht="14.25" hidden="1" customHeight="1" x14ac:dyDescent="0.55000000000000004"/>
    <row r="481" ht="14.25" hidden="1" customHeight="1" x14ac:dyDescent="0.55000000000000004"/>
    <row r="482" ht="14.25" hidden="1" customHeight="1" x14ac:dyDescent="0.55000000000000004"/>
    <row r="483" ht="14.25" hidden="1" customHeight="1" x14ac:dyDescent="0.55000000000000004"/>
    <row r="484" ht="14.25" hidden="1" customHeight="1" x14ac:dyDescent="0.55000000000000004"/>
    <row r="485" ht="14.25" hidden="1" customHeight="1" x14ac:dyDescent="0.55000000000000004"/>
    <row r="486" ht="14.25" hidden="1" customHeight="1" x14ac:dyDescent="0.55000000000000004"/>
    <row r="487" ht="14.25" hidden="1" customHeight="1" x14ac:dyDescent="0.55000000000000004"/>
    <row r="488" ht="14.25" hidden="1" customHeight="1" x14ac:dyDescent="0.55000000000000004"/>
    <row r="489" ht="14.25" hidden="1" customHeight="1" x14ac:dyDescent="0.55000000000000004"/>
    <row r="490" ht="14.25" hidden="1" customHeight="1" x14ac:dyDescent="0.55000000000000004"/>
    <row r="491" ht="14.25" hidden="1" customHeight="1" x14ac:dyDescent="0.55000000000000004"/>
    <row r="492" ht="14.25" hidden="1" customHeight="1" x14ac:dyDescent="0.55000000000000004"/>
    <row r="493" ht="14.25" hidden="1" customHeight="1" x14ac:dyDescent="0.55000000000000004"/>
    <row r="494" ht="14.25" hidden="1" customHeight="1" x14ac:dyDescent="0.55000000000000004"/>
    <row r="495" ht="14.25" hidden="1" customHeight="1" x14ac:dyDescent="0.55000000000000004"/>
    <row r="496" ht="14.25" hidden="1" customHeight="1" x14ac:dyDescent="0.55000000000000004"/>
    <row r="497" ht="14.25" hidden="1" customHeight="1" x14ac:dyDescent="0.55000000000000004"/>
    <row r="498" ht="14.25" hidden="1" customHeight="1" x14ac:dyDescent="0.55000000000000004"/>
    <row r="499" ht="14.25" hidden="1" customHeight="1" x14ac:dyDescent="0.55000000000000004"/>
    <row r="500" ht="14.25" hidden="1" customHeight="1" x14ac:dyDescent="0.55000000000000004"/>
    <row r="501" ht="14.25" hidden="1" customHeight="1" x14ac:dyDescent="0.55000000000000004"/>
    <row r="502" ht="14.25" hidden="1" customHeight="1" x14ac:dyDescent="0.55000000000000004"/>
    <row r="503" ht="14.25" hidden="1" customHeight="1" x14ac:dyDescent="0.55000000000000004"/>
    <row r="504" ht="14.25" hidden="1" customHeight="1" x14ac:dyDescent="0.55000000000000004"/>
    <row r="505" ht="14.25" hidden="1" customHeight="1" x14ac:dyDescent="0.55000000000000004"/>
    <row r="506" ht="14.25" hidden="1" customHeight="1" x14ac:dyDescent="0.55000000000000004"/>
    <row r="507" ht="14.25" hidden="1" customHeight="1" x14ac:dyDescent="0.55000000000000004"/>
    <row r="508" ht="14.25" hidden="1" customHeight="1" x14ac:dyDescent="0.55000000000000004"/>
    <row r="509" ht="14.25" hidden="1" customHeight="1" x14ac:dyDescent="0.55000000000000004"/>
    <row r="510" ht="14.25" hidden="1" customHeight="1" x14ac:dyDescent="0.55000000000000004"/>
    <row r="511" ht="14.25" hidden="1" customHeight="1" x14ac:dyDescent="0.55000000000000004"/>
    <row r="512" ht="14.25" hidden="1" customHeight="1" x14ac:dyDescent="0.55000000000000004"/>
    <row r="513" ht="14.25" hidden="1" customHeight="1" x14ac:dyDescent="0.55000000000000004"/>
    <row r="514" ht="14.25" hidden="1" customHeight="1" x14ac:dyDescent="0.55000000000000004"/>
    <row r="515" ht="14.25" hidden="1" customHeight="1" x14ac:dyDescent="0.55000000000000004"/>
    <row r="516" ht="14.25" hidden="1" customHeight="1" x14ac:dyDescent="0.55000000000000004"/>
    <row r="517" ht="14.25" hidden="1" customHeight="1" x14ac:dyDescent="0.55000000000000004"/>
    <row r="518" ht="14.25" hidden="1" customHeight="1" x14ac:dyDescent="0.55000000000000004"/>
    <row r="519" ht="14.25" hidden="1" customHeight="1" x14ac:dyDescent="0.55000000000000004"/>
    <row r="520" ht="14.25" hidden="1" customHeight="1" x14ac:dyDescent="0.55000000000000004"/>
    <row r="521" ht="14.25" hidden="1" customHeight="1" x14ac:dyDescent="0.55000000000000004"/>
    <row r="522" ht="14.25" hidden="1" customHeight="1" x14ac:dyDescent="0.55000000000000004"/>
    <row r="523" ht="14.25" hidden="1" customHeight="1" x14ac:dyDescent="0.55000000000000004"/>
    <row r="524" ht="14.25" hidden="1" customHeight="1" x14ac:dyDescent="0.55000000000000004"/>
    <row r="525" ht="14.25" hidden="1" customHeight="1" x14ac:dyDescent="0.55000000000000004"/>
    <row r="526" ht="14.25" hidden="1" customHeight="1" x14ac:dyDescent="0.55000000000000004"/>
    <row r="527" ht="14.25" hidden="1" customHeight="1" x14ac:dyDescent="0.55000000000000004"/>
    <row r="528" ht="14.25" hidden="1" customHeight="1" x14ac:dyDescent="0.55000000000000004"/>
    <row r="529" ht="14.25" hidden="1" customHeight="1" x14ac:dyDescent="0.55000000000000004"/>
    <row r="530" ht="14.25" hidden="1" customHeight="1" x14ac:dyDescent="0.55000000000000004"/>
    <row r="531" ht="14.25" hidden="1" customHeight="1" x14ac:dyDescent="0.55000000000000004"/>
    <row r="532" ht="14.25" hidden="1" customHeight="1" x14ac:dyDescent="0.55000000000000004"/>
    <row r="533" ht="14.25" hidden="1" customHeight="1" x14ac:dyDescent="0.55000000000000004"/>
    <row r="534" ht="14.25" hidden="1" customHeight="1" x14ac:dyDescent="0.55000000000000004"/>
    <row r="535" ht="14.25" hidden="1" customHeight="1" x14ac:dyDescent="0.55000000000000004"/>
    <row r="536" ht="14.25" hidden="1" customHeight="1" x14ac:dyDescent="0.55000000000000004"/>
    <row r="537" ht="14.25" hidden="1" customHeight="1" x14ac:dyDescent="0.55000000000000004"/>
    <row r="538" ht="14.25" hidden="1" customHeight="1" x14ac:dyDescent="0.55000000000000004"/>
    <row r="539" ht="14.25" hidden="1" customHeight="1" x14ac:dyDescent="0.55000000000000004"/>
    <row r="540" ht="14.25" hidden="1" customHeight="1" x14ac:dyDescent="0.55000000000000004"/>
    <row r="541" ht="14.25" hidden="1" customHeight="1" x14ac:dyDescent="0.55000000000000004"/>
    <row r="542" ht="14.25" hidden="1" customHeight="1" x14ac:dyDescent="0.55000000000000004"/>
    <row r="543" ht="14.25" hidden="1" customHeight="1" x14ac:dyDescent="0.55000000000000004"/>
    <row r="544" ht="14.25" hidden="1" customHeight="1" x14ac:dyDescent="0.55000000000000004"/>
    <row r="545" ht="14.25" hidden="1" customHeight="1" x14ac:dyDescent="0.55000000000000004"/>
    <row r="546" ht="14.25" hidden="1" customHeight="1" x14ac:dyDescent="0.55000000000000004"/>
    <row r="547" ht="14.25" hidden="1" customHeight="1" x14ac:dyDescent="0.55000000000000004"/>
    <row r="548" ht="14.25" hidden="1" customHeight="1" x14ac:dyDescent="0.55000000000000004"/>
    <row r="549" ht="14.25" hidden="1" customHeight="1" x14ac:dyDescent="0.55000000000000004"/>
    <row r="550" ht="14.25" hidden="1" customHeight="1" x14ac:dyDescent="0.55000000000000004"/>
    <row r="551" ht="14.25" hidden="1" customHeight="1" x14ac:dyDescent="0.55000000000000004"/>
    <row r="552" ht="14.25" hidden="1" customHeight="1" x14ac:dyDescent="0.55000000000000004"/>
    <row r="553" ht="14.25" hidden="1" customHeight="1" x14ac:dyDescent="0.55000000000000004"/>
    <row r="554" ht="14.25" hidden="1" customHeight="1" x14ac:dyDescent="0.55000000000000004"/>
    <row r="555" ht="14.25" hidden="1" customHeight="1" x14ac:dyDescent="0.55000000000000004"/>
    <row r="556" ht="14.25" hidden="1" customHeight="1" x14ac:dyDescent="0.55000000000000004"/>
    <row r="557" ht="14.25" hidden="1" customHeight="1" x14ac:dyDescent="0.55000000000000004"/>
    <row r="558" ht="14.25" hidden="1" customHeight="1" x14ac:dyDescent="0.55000000000000004"/>
    <row r="559" ht="14.25" hidden="1" customHeight="1" x14ac:dyDescent="0.55000000000000004"/>
    <row r="560" ht="14.25" hidden="1" customHeight="1" x14ac:dyDescent="0.55000000000000004"/>
    <row r="561" ht="14.25" hidden="1" customHeight="1" x14ac:dyDescent="0.55000000000000004"/>
    <row r="562" ht="14.25" hidden="1" customHeight="1" x14ac:dyDescent="0.55000000000000004"/>
    <row r="563" ht="14.25" hidden="1" customHeight="1" x14ac:dyDescent="0.55000000000000004"/>
    <row r="564" ht="14.25" hidden="1" customHeight="1" x14ac:dyDescent="0.55000000000000004"/>
    <row r="565" ht="14.25" hidden="1" customHeight="1" x14ac:dyDescent="0.55000000000000004"/>
    <row r="566" ht="14.25" hidden="1" customHeight="1" x14ac:dyDescent="0.55000000000000004"/>
    <row r="567" ht="14.25" hidden="1" customHeight="1" x14ac:dyDescent="0.55000000000000004"/>
    <row r="568" ht="14.25" hidden="1" customHeight="1" x14ac:dyDescent="0.55000000000000004"/>
    <row r="569" ht="14.25" hidden="1" customHeight="1" x14ac:dyDescent="0.55000000000000004"/>
    <row r="570" ht="14.25" hidden="1" customHeight="1" x14ac:dyDescent="0.55000000000000004"/>
    <row r="571" ht="14.25" hidden="1" customHeight="1" x14ac:dyDescent="0.55000000000000004"/>
    <row r="572" ht="14.25" hidden="1" customHeight="1" x14ac:dyDescent="0.55000000000000004"/>
    <row r="573" ht="14.25" hidden="1" customHeight="1" x14ac:dyDescent="0.55000000000000004"/>
    <row r="574" ht="14.25" hidden="1" customHeight="1" x14ac:dyDescent="0.55000000000000004"/>
    <row r="575" ht="14.25" hidden="1" customHeight="1" x14ac:dyDescent="0.55000000000000004"/>
    <row r="576" ht="14.25" hidden="1" customHeight="1" x14ac:dyDescent="0.55000000000000004"/>
    <row r="577" ht="14.25" hidden="1" customHeight="1" x14ac:dyDescent="0.55000000000000004"/>
    <row r="578" ht="14.25" hidden="1" customHeight="1" x14ac:dyDescent="0.55000000000000004"/>
    <row r="579" ht="14.25" hidden="1" customHeight="1" x14ac:dyDescent="0.55000000000000004"/>
    <row r="580" ht="14.25" hidden="1" customHeight="1" x14ac:dyDescent="0.55000000000000004"/>
    <row r="581" ht="14.25" hidden="1" customHeight="1" x14ac:dyDescent="0.55000000000000004"/>
    <row r="582" ht="14.25" hidden="1" customHeight="1" x14ac:dyDescent="0.55000000000000004"/>
    <row r="583" ht="14.25" hidden="1" customHeight="1" x14ac:dyDescent="0.55000000000000004"/>
    <row r="584" ht="14.25" hidden="1" customHeight="1" x14ac:dyDescent="0.55000000000000004"/>
    <row r="585" ht="14.25" hidden="1" customHeight="1" x14ac:dyDescent="0.55000000000000004"/>
    <row r="586" ht="14.25" hidden="1" customHeight="1" x14ac:dyDescent="0.55000000000000004"/>
    <row r="587" ht="14.25" hidden="1" customHeight="1" x14ac:dyDescent="0.55000000000000004"/>
    <row r="588" ht="14.25" hidden="1" customHeight="1" x14ac:dyDescent="0.55000000000000004"/>
    <row r="589" ht="14.25" hidden="1" customHeight="1" x14ac:dyDescent="0.55000000000000004"/>
    <row r="590" ht="14.25" hidden="1" customHeight="1" x14ac:dyDescent="0.55000000000000004"/>
    <row r="591" ht="14.25" hidden="1" customHeight="1" x14ac:dyDescent="0.55000000000000004"/>
    <row r="592" ht="14.25" hidden="1" customHeight="1" x14ac:dyDescent="0.55000000000000004"/>
    <row r="593" ht="14.25" hidden="1" customHeight="1" x14ac:dyDescent="0.55000000000000004"/>
    <row r="594" ht="14.25" hidden="1" customHeight="1" x14ac:dyDescent="0.55000000000000004"/>
    <row r="595" ht="14.25" hidden="1" customHeight="1" x14ac:dyDescent="0.55000000000000004"/>
    <row r="596" ht="14.25" hidden="1" customHeight="1" x14ac:dyDescent="0.55000000000000004"/>
    <row r="597" ht="14.25" hidden="1" customHeight="1" x14ac:dyDescent="0.55000000000000004"/>
    <row r="598" ht="14.25" hidden="1" customHeight="1" x14ac:dyDescent="0.55000000000000004"/>
    <row r="599" ht="14.25" hidden="1" customHeight="1" x14ac:dyDescent="0.55000000000000004"/>
    <row r="600" ht="14.25" hidden="1" customHeight="1" x14ac:dyDescent="0.55000000000000004"/>
    <row r="601" ht="14.25" hidden="1" customHeight="1" x14ac:dyDescent="0.55000000000000004"/>
    <row r="602" ht="14.25" hidden="1" customHeight="1" x14ac:dyDescent="0.55000000000000004"/>
    <row r="603" ht="14.25" hidden="1" customHeight="1" x14ac:dyDescent="0.55000000000000004"/>
    <row r="604" ht="14.25" hidden="1" customHeight="1" x14ac:dyDescent="0.55000000000000004"/>
    <row r="605" ht="14.25" hidden="1" customHeight="1" x14ac:dyDescent="0.55000000000000004"/>
    <row r="606" ht="14.25" hidden="1" customHeight="1" x14ac:dyDescent="0.55000000000000004"/>
    <row r="607" ht="14.25" hidden="1" customHeight="1" x14ac:dyDescent="0.55000000000000004"/>
    <row r="608" ht="14.25" hidden="1" customHeight="1" x14ac:dyDescent="0.55000000000000004"/>
    <row r="609" ht="14.25" hidden="1" customHeight="1" x14ac:dyDescent="0.55000000000000004"/>
    <row r="610" ht="14.25" hidden="1" customHeight="1" x14ac:dyDescent="0.55000000000000004"/>
    <row r="611" ht="14.25" hidden="1" customHeight="1" x14ac:dyDescent="0.55000000000000004"/>
    <row r="612" ht="14.25" hidden="1" customHeight="1" x14ac:dyDescent="0.55000000000000004"/>
    <row r="613" ht="14.25" hidden="1" customHeight="1" x14ac:dyDescent="0.55000000000000004"/>
    <row r="614" ht="14.25" hidden="1" customHeight="1" x14ac:dyDescent="0.55000000000000004"/>
    <row r="615" ht="14.25" hidden="1" customHeight="1" x14ac:dyDescent="0.55000000000000004"/>
    <row r="616" ht="14.25" hidden="1" customHeight="1" x14ac:dyDescent="0.55000000000000004"/>
    <row r="617" ht="14.25" hidden="1" customHeight="1" x14ac:dyDescent="0.55000000000000004"/>
    <row r="618" ht="14.25" hidden="1" customHeight="1" x14ac:dyDescent="0.55000000000000004"/>
    <row r="619" ht="14.25" hidden="1" customHeight="1" x14ac:dyDescent="0.55000000000000004"/>
    <row r="620" ht="14.25" hidden="1" customHeight="1" x14ac:dyDescent="0.55000000000000004"/>
    <row r="621" ht="14.25" hidden="1" customHeight="1" x14ac:dyDescent="0.55000000000000004"/>
    <row r="622" ht="14.25" hidden="1" customHeight="1" x14ac:dyDescent="0.55000000000000004"/>
    <row r="623" ht="14.25" hidden="1" customHeight="1" x14ac:dyDescent="0.55000000000000004"/>
    <row r="624" ht="14.25" hidden="1" customHeight="1" x14ac:dyDescent="0.55000000000000004"/>
    <row r="625" ht="14.25" hidden="1" customHeight="1" x14ac:dyDescent="0.55000000000000004"/>
    <row r="626" ht="14.25" hidden="1" customHeight="1" x14ac:dyDescent="0.55000000000000004"/>
    <row r="627" ht="14.25" hidden="1" customHeight="1" x14ac:dyDescent="0.55000000000000004"/>
    <row r="628" ht="14.25" hidden="1" customHeight="1" x14ac:dyDescent="0.55000000000000004"/>
    <row r="629" ht="14.25" hidden="1" customHeight="1" x14ac:dyDescent="0.55000000000000004"/>
    <row r="630" ht="14.25" hidden="1" customHeight="1" x14ac:dyDescent="0.55000000000000004"/>
    <row r="631" ht="14.25" hidden="1" customHeight="1" x14ac:dyDescent="0.55000000000000004"/>
    <row r="632" ht="14.25" hidden="1" customHeight="1" x14ac:dyDescent="0.55000000000000004"/>
    <row r="633" ht="14.25" hidden="1" customHeight="1" x14ac:dyDescent="0.55000000000000004"/>
    <row r="634" ht="14.25" hidden="1" customHeight="1" x14ac:dyDescent="0.55000000000000004"/>
    <row r="635" ht="14.25" hidden="1" customHeight="1" x14ac:dyDescent="0.55000000000000004"/>
    <row r="636" ht="14.25" hidden="1" customHeight="1" x14ac:dyDescent="0.55000000000000004"/>
    <row r="637" ht="14.25" hidden="1" customHeight="1" x14ac:dyDescent="0.55000000000000004"/>
    <row r="638" ht="14.25" hidden="1" customHeight="1" x14ac:dyDescent="0.55000000000000004"/>
    <row r="639" ht="14.25" hidden="1" customHeight="1" x14ac:dyDescent="0.55000000000000004"/>
    <row r="640" ht="14.25" hidden="1" customHeight="1" x14ac:dyDescent="0.55000000000000004"/>
    <row r="641" ht="14.25" hidden="1" customHeight="1" x14ac:dyDescent="0.55000000000000004"/>
    <row r="642" ht="14.25" hidden="1" customHeight="1" x14ac:dyDescent="0.55000000000000004"/>
    <row r="643" ht="14.25" hidden="1" customHeight="1" x14ac:dyDescent="0.55000000000000004"/>
    <row r="644" ht="14.25" hidden="1" customHeight="1" x14ac:dyDescent="0.55000000000000004"/>
    <row r="645" ht="14.25" hidden="1" customHeight="1" x14ac:dyDescent="0.55000000000000004"/>
    <row r="646" ht="14.25" hidden="1" customHeight="1" x14ac:dyDescent="0.55000000000000004"/>
    <row r="647" ht="14.25" hidden="1" customHeight="1" x14ac:dyDescent="0.55000000000000004"/>
    <row r="648" ht="14.25" hidden="1" customHeight="1" x14ac:dyDescent="0.55000000000000004"/>
    <row r="649" ht="14.25" hidden="1" customHeight="1" x14ac:dyDescent="0.55000000000000004"/>
    <row r="650" ht="14.25" hidden="1" customHeight="1" x14ac:dyDescent="0.55000000000000004"/>
    <row r="651" ht="14.25" hidden="1" customHeight="1" x14ac:dyDescent="0.55000000000000004"/>
    <row r="652" ht="14.25" hidden="1" customHeight="1" x14ac:dyDescent="0.55000000000000004"/>
    <row r="653" ht="14.25" hidden="1" customHeight="1" x14ac:dyDescent="0.55000000000000004"/>
    <row r="654" ht="14.25" hidden="1" customHeight="1" x14ac:dyDescent="0.55000000000000004"/>
    <row r="655" ht="14.25" hidden="1" customHeight="1" x14ac:dyDescent="0.55000000000000004"/>
    <row r="656" ht="14.25" hidden="1" customHeight="1" x14ac:dyDescent="0.55000000000000004"/>
    <row r="657" ht="14.25" hidden="1" customHeight="1" x14ac:dyDescent="0.55000000000000004"/>
    <row r="658" ht="14.25" hidden="1" customHeight="1" x14ac:dyDescent="0.55000000000000004"/>
    <row r="659" ht="14.25" hidden="1" customHeight="1" x14ac:dyDescent="0.55000000000000004"/>
    <row r="660" ht="14.25" hidden="1" customHeight="1" x14ac:dyDescent="0.55000000000000004"/>
    <row r="661" ht="14.25" hidden="1" customHeight="1" x14ac:dyDescent="0.55000000000000004"/>
    <row r="662" ht="14.25" hidden="1" customHeight="1" x14ac:dyDescent="0.55000000000000004"/>
    <row r="663" ht="14.25" hidden="1" customHeight="1" x14ac:dyDescent="0.55000000000000004"/>
    <row r="664" ht="14.25" hidden="1" customHeight="1" x14ac:dyDescent="0.55000000000000004"/>
    <row r="665" ht="14.25" hidden="1" customHeight="1" x14ac:dyDescent="0.55000000000000004"/>
    <row r="666" ht="14.25" hidden="1" customHeight="1" x14ac:dyDescent="0.55000000000000004"/>
    <row r="667" ht="14.25" hidden="1" customHeight="1" x14ac:dyDescent="0.55000000000000004"/>
    <row r="668" ht="14.25" hidden="1" customHeight="1" x14ac:dyDescent="0.55000000000000004"/>
    <row r="669" ht="14.25" hidden="1" customHeight="1" x14ac:dyDescent="0.55000000000000004"/>
    <row r="670" ht="14.25" hidden="1" customHeight="1" x14ac:dyDescent="0.55000000000000004"/>
    <row r="671" ht="14.25" hidden="1" customHeight="1" x14ac:dyDescent="0.55000000000000004"/>
    <row r="672" ht="14.25" hidden="1" customHeight="1" x14ac:dyDescent="0.55000000000000004"/>
    <row r="673" ht="14.25" hidden="1" customHeight="1" x14ac:dyDescent="0.55000000000000004"/>
    <row r="674" ht="14.25" hidden="1" customHeight="1" x14ac:dyDescent="0.55000000000000004"/>
    <row r="675" ht="14.25" hidden="1" customHeight="1" x14ac:dyDescent="0.55000000000000004"/>
    <row r="676" ht="14.25" hidden="1" customHeight="1" x14ac:dyDescent="0.55000000000000004"/>
    <row r="677" ht="14.25" hidden="1" customHeight="1" x14ac:dyDescent="0.55000000000000004"/>
    <row r="678" ht="14.25" hidden="1" customHeight="1" x14ac:dyDescent="0.55000000000000004"/>
    <row r="679" ht="14.25" hidden="1" customHeight="1" x14ac:dyDescent="0.55000000000000004"/>
    <row r="680" ht="14.25" hidden="1" customHeight="1" x14ac:dyDescent="0.55000000000000004"/>
    <row r="681" ht="14.25" hidden="1" customHeight="1" x14ac:dyDescent="0.55000000000000004"/>
    <row r="682" ht="14.25" hidden="1" customHeight="1" x14ac:dyDescent="0.55000000000000004"/>
    <row r="683" ht="14.25" hidden="1" customHeight="1" x14ac:dyDescent="0.55000000000000004"/>
    <row r="684" ht="14.25" hidden="1" customHeight="1" x14ac:dyDescent="0.55000000000000004"/>
    <row r="685" ht="14.25" hidden="1" customHeight="1" x14ac:dyDescent="0.55000000000000004"/>
    <row r="686" ht="14.25" hidden="1" customHeight="1" x14ac:dyDescent="0.55000000000000004"/>
    <row r="687" ht="14.25" hidden="1" customHeight="1" x14ac:dyDescent="0.55000000000000004"/>
    <row r="688" ht="14.25" hidden="1" customHeight="1" x14ac:dyDescent="0.55000000000000004"/>
    <row r="689" ht="14.25" hidden="1" customHeight="1" x14ac:dyDescent="0.55000000000000004"/>
    <row r="690" ht="14.25" hidden="1" customHeight="1" x14ac:dyDescent="0.55000000000000004"/>
    <row r="691" ht="14.25" hidden="1" customHeight="1" x14ac:dyDescent="0.55000000000000004"/>
    <row r="692" ht="14.25" hidden="1" customHeight="1" x14ac:dyDescent="0.55000000000000004"/>
    <row r="693" ht="14.25" hidden="1" customHeight="1" x14ac:dyDescent="0.55000000000000004"/>
    <row r="694" ht="14.25" hidden="1" customHeight="1" x14ac:dyDescent="0.55000000000000004"/>
    <row r="695" ht="14.25" hidden="1" customHeight="1" x14ac:dyDescent="0.55000000000000004"/>
    <row r="696" ht="14.25" hidden="1" customHeight="1" x14ac:dyDescent="0.55000000000000004"/>
    <row r="697" ht="14.25" hidden="1" customHeight="1" x14ac:dyDescent="0.55000000000000004"/>
    <row r="698" ht="14.25" hidden="1" customHeight="1" x14ac:dyDescent="0.55000000000000004"/>
    <row r="699" ht="14.25" hidden="1" customHeight="1" x14ac:dyDescent="0.55000000000000004"/>
    <row r="700" ht="14.25" hidden="1" customHeight="1" x14ac:dyDescent="0.55000000000000004"/>
    <row r="701" ht="14.25" hidden="1" customHeight="1" x14ac:dyDescent="0.55000000000000004"/>
    <row r="702" ht="14.25" hidden="1" customHeight="1" x14ac:dyDescent="0.55000000000000004"/>
    <row r="703" ht="14.25" hidden="1" customHeight="1" x14ac:dyDescent="0.55000000000000004"/>
    <row r="704" ht="14.25" hidden="1" customHeight="1" x14ac:dyDescent="0.55000000000000004"/>
    <row r="705" ht="14.25" hidden="1" customHeight="1" x14ac:dyDescent="0.55000000000000004"/>
    <row r="706" ht="14.25" hidden="1" customHeight="1" x14ac:dyDescent="0.55000000000000004"/>
    <row r="707" ht="14.25" hidden="1" customHeight="1" x14ac:dyDescent="0.55000000000000004"/>
    <row r="708" ht="14.25" hidden="1" customHeight="1" x14ac:dyDescent="0.55000000000000004"/>
    <row r="709" ht="14.25" hidden="1" customHeight="1" x14ac:dyDescent="0.55000000000000004"/>
    <row r="710" ht="14.25" hidden="1" customHeight="1" x14ac:dyDescent="0.55000000000000004"/>
    <row r="711" ht="14.25" hidden="1" customHeight="1" x14ac:dyDescent="0.55000000000000004"/>
    <row r="712" ht="14.25" hidden="1" customHeight="1" x14ac:dyDescent="0.55000000000000004"/>
    <row r="713" ht="14.25" hidden="1" customHeight="1" x14ac:dyDescent="0.55000000000000004"/>
    <row r="714" ht="14.25" hidden="1" customHeight="1" x14ac:dyDescent="0.55000000000000004"/>
    <row r="715" ht="14.25" hidden="1" customHeight="1" x14ac:dyDescent="0.55000000000000004"/>
    <row r="716" ht="14.25" hidden="1" customHeight="1" x14ac:dyDescent="0.55000000000000004"/>
    <row r="717" ht="14.25" hidden="1" customHeight="1" x14ac:dyDescent="0.55000000000000004"/>
    <row r="718" ht="14.25" hidden="1" customHeight="1" x14ac:dyDescent="0.55000000000000004"/>
    <row r="719" ht="14.25" hidden="1" customHeight="1" x14ac:dyDescent="0.55000000000000004"/>
    <row r="720" ht="14.25" hidden="1" customHeight="1" x14ac:dyDescent="0.55000000000000004"/>
    <row r="721" ht="14.25" hidden="1" customHeight="1" x14ac:dyDescent="0.55000000000000004"/>
    <row r="722" ht="14.25" hidden="1" customHeight="1" x14ac:dyDescent="0.55000000000000004"/>
    <row r="723" ht="14.25" hidden="1" customHeight="1" x14ac:dyDescent="0.55000000000000004"/>
    <row r="724" ht="14.25" hidden="1" customHeight="1" x14ac:dyDescent="0.55000000000000004"/>
    <row r="725" ht="14.25" hidden="1" customHeight="1" x14ac:dyDescent="0.55000000000000004"/>
    <row r="726" ht="14.25" hidden="1" customHeight="1" x14ac:dyDescent="0.55000000000000004"/>
    <row r="727" ht="14.25" hidden="1" customHeight="1" x14ac:dyDescent="0.55000000000000004"/>
    <row r="728" ht="14.25" hidden="1" customHeight="1" x14ac:dyDescent="0.55000000000000004"/>
    <row r="729" ht="14.25" hidden="1" customHeight="1" x14ac:dyDescent="0.55000000000000004"/>
    <row r="730" ht="14.25" hidden="1" customHeight="1" x14ac:dyDescent="0.55000000000000004"/>
    <row r="731" ht="14.25" hidden="1" customHeight="1" x14ac:dyDescent="0.55000000000000004"/>
    <row r="732" ht="14.25" hidden="1" customHeight="1" x14ac:dyDescent="0.55000000000000004"/>
    <row r="733" ht="14.25" hidden="1" customHeight="1" x14ac:dyDescent="0.55000000000000004"/>
    <row r="734" ht="14.25" hidden="1" customHeight="1" x14ac:dyDescent="0.55000000000000004"/>
    <row r="735" ht="14.25" hidden="1" customHeight="1" x14ac:dyDescent="0.55000000000000004"/>
    <row r="736" ht="14.25" hidden="1" customHeight="1" x14ac:dyDescent="0.55000000000000004"/>
    <row r="737" ht="14.25" hidden="1" customHeight="1" x14ac:dyDescent="0.55000000000000004"/>
    <row r="738" ht="14.25" hidden="1" customHeight="1" x14ac:dyDescent="0.55000000000000004"/>
    <row r="739" ht="14.25" hidden="1" customHeight="1" x14ac:dyDescent="0.55000000000000004"/>
    <row r="740" ht="14.25" hidden="1" customHeight="1" x14ac:dyDescent="0.55000000000000004"/>
    <row r="741" ht="14.25" hidden="1" customHeight="1" x14ac:dyDescent="0.55000000000000004"/>
    <row r="742" ht="14.25" hidden="1" customHeight="1" x14ac:dyDescent="0.55000000000000004"/>
    <row r="743" ht="14.25" hidden="1" customHeight="1" x14ac:dyDescent="0.55000000000000004"/>
    <row r="744" ht="14.25" hidden="1" customHeight="1" x14ac:dyDescent="0.55000000000000004"/>
    <row r="745" ht="14.25" hidden="1" customHeight="1" x14ac:dyDescent="0.55000000000000004"/>
    <row r="746" ht="14.25" hidden="1" customHeight="1" x14ac:dyDescent="0.55000000000000004"/>
    <row r="747" ht="14.25" hidden="1" customHeight="1" x14ac:dyDescent="0.55000000000000004"/>
    <row r="748" ht="14.25" hidden="1" customHeight="1" x14ac:dyDescent="0.55000000000000004"/>
    <row r="749" ht="14.25" hidden="1" customHeight="1" x14ac:dyDescent="0.55000000000000004"/>
    <row r="750" ht="14.25" hidden="1" customHeight="1" x14ac:dyDescent="0.55000000000000004"/>
    <row r="751" ht="14.25" hidden="1" customHeight="1" x14ac:dyDescent="0.55000000000000004"/>
    <row r="752" ht="14.25" hidden="1" customHeight="1" x14ac:dyDescent="0.55000000000000004"/>
    <row r="753" ht="14.25" hidden="1" customHeight="1" x14ac:dyDescent="0.55000000000000004"/>
    <row r="754" ht="14.25" hidden="1" customHeight="1" x14ac:dyDescent="0.55000000000000004"/>
    <row r="755" ht="14.25" hidden="1" customHeight="1" x14ac:dyDescent="0.55000000000000004"/>
    <row r="756" ht="14.25" hidden="1" customHeight="1" x14ac:dyDescent="0.55000000000000004"/>
    <row r="757" ht="14.25" hidden="1" customHeight="1" x14ac:dyDescent="0.55000000000000004"/>
    <row r="758" ht="14.25" hidden="1" customHeight="1" x14ac:dyDescent="0.55000000000000004"/>
    <row r="759" ht="14.25" hidden="1" customHeight="1" x14ac:dyDescent="0.55000000000000004"/>
    <row r="760" ht="14.25" hidden="1" customHeight="1" x14ac:dyDescent="0.55000000000000004"/>
    <row r="761" ht="14.25" hidden="1" customHeight="1" x14ac:dyDescent="0.55000000000000004"/>
    <row r="762" ht="14.25" hidden="1" customHeight="1" x14ac:dyDescent="0.55000000000000004"/>
    <row r="763" ht="14.25" hidden="1" customHeight="1" x14ac:dyDescent="0.55000000000000004"/>
    <row r="764" ht="14.25" hidden="1" customHeight="1" x14ac:dyDescent="0.55000000000000004"/>
    <row r="765" ht="14.25" hidden="1" customHeight="1" x14ac:dyDescent="0.55000000000000004"/>
    <row r="766" ht="14.25" hidden="1" customHeight="1" x14ac:dyDescent="0.55000000000000004"/>
    <row r="767" ht="14.25" hidden="1" customHeight="1" x14ac:dyDescent="0.55000000000000004"/>
    <row r="768" ht="14.25" hidden="1" customHeight="1" x14ac:dyDescent="0.55000000000000004"/>
    <row r="769" ht="14.25" hidden="1" customHeight="1" x14ac:dyDescent="0.55000000000000004"/>
    <row r="770" ht="14.25" hidden="1" customHeight="1" x14ac:dyDescent="0.55000000000000004"/>
    <row r="771" ht="14.25" hidden="1" customHeight="1" x14ac:dyDescent="0.55000000000000004"/>
    <row r="772" ht="14.25" hidden="1" customHeight="1" x14ac:dyDescent="0.55000000000000004"/>
    <row r="773" ht="14.25" hidden="1" customHeight="1" x14ac:dyDescent="0.55000000000000004"/>
    <row r="774" ht="14.25" hidden="1" customHeight="1" x14ac:dyDescent="0.55000000000000004"/>
    <row r="775" ht="14.25" hidden="1" customHeight="1" x14ac:dyDescent="0.55000000000000004"/>
    <row r="776" ht="14.25" hidden="1" customHeight="1" x14ac:dyDescent="0.55000000000000004"/>
    <row r="777" ht="14.25" hidden="1" customHeight="1" x14ac:dyDescent="0.55000000000000004"/>
    <row r="778" ht="14.25" hidden="1" customHeight="1" x14ac:dyDescent="0.55000000000000004"/>
    <row r="779" ht="14.25" hidden="1" customHeight="1" x14ac:dyDescent="0.55000000000000004"/>
    <row r="780" ht="14.25" hidden="1" customHeight="1" x14ac:dyDescent="0.55000000000000004"/>
    <row r="781" ht="14.25" hidden="1" customHeight="1" x14ac:dyDescent="0.55000000000000004"/>
    <row r="782" ht="14.25" hidden="1" customHeight="1" x14ac:dyDescent="0.55000000000000004"/>
    <row r="783" ht="14.25" hidden="1" customHeight="1" x14ac:dyDescent="0.55000000000000004"/>
    <row r="784" ht="14.25" hidden="1" customHeight="1" x14ac:dyDescent="0.55000000000000004"/>
    <row r="785" ht="14.25" hidden="1" customHeight="1" x14ac:dyDescent="0.55000000000000004"/>
    <row r="786" ht="14.25" hidden="1" customHeight="1" x14ac:dyDescent="0.55000000000000004"/>
    <row r="787" ht="14.25" hidden="1" customHeight="1" x14ac:dyDescent="0.55000000000000004"/>
    <row r="788" ht="14.25" hidden="1" customHeight="1" x14ac:dyDescent="0.55000000000000004"/>
    <row r="789" ht="14.25" hidden="1" customHeight="1" x14ac:dyDescent="0.55000000000000004"/>
    <row r="790" ht="14.25" hidden="1" customHeight="1" x14ac:dyDescent="0.55000000000000004"/>
    <row r="791" ht="14.25" hidden="1" customHeight="1" x14ac:dyDescent="0.55000000000000004"/>
    <row r="792" ht="14.25" hidden="1" customHeight="1" x14ac:dyDescent="0.55000000000000004"/>
    <row r="793" ht="14.25" hidden="1" customHeight="1" x14ac:dyDescent="0.55000000000000004"/>
    <row r="794" ht="14.25" hidden="1" customHeight="1" x14ac:dyDescent="0.55000000000000004"/>
    <row r="795" ht="14.25" hidden="1" customHeight="1" x14ac:dyDescent="0.55000000000000004"/>
    <row r="796" ht="14.25" hidden="1" customHeight="1" x14ac:dyDescent="0.55000000000000004"/>
    <row r="797" ht="14.25" hidden="1" customHeight="1" x14ac:dyDescent="0.55000000000000004"/>
    <row r="798" ht="14.25" hidden="1" customHeight="1" x14ac:dyDescent="0.55000000000000004"/>
    <row r="799" ht="14.25" hidden="1" customHeight="1" x14ac:dyDescent="0.55000000000000004"/>
    <row r="800" ht="14.25" hidden="1" customHeight="1" x14ac:dyDescent="0.55000000000000004"/>
    <row r="801" ht="14.25" hidden="1" customHeight="1" x14ac:dyDescent="0.55000000000000004"/>
    <row r="802" ht="14.25" hidden="1" customHeight="1" x14ac:dyDescent="0.55000000000000004"/>
    <row r="803" ht="14.25" hidden="1" customHeight="1" x14ac:dyDescent="0.55000000000000004"/>
    <row r="804" ht="14.25" hidden="1" customHeight="1" x14ac:dyDescent="0.55000000000000004"/>
    <row r="805" ht="14.25" hidden="1" customHeight="1" x14ac:dyDescent="0.55000000000000004"/>
    <row r="806" ht="14.25" hidden="1" customHeight="1" x14ac:dyDescent="0.55000000000000004"/>
    <row r="807" ht="14.25" hidden="1" customHeight="1" x14ac:dyDescent="0.55000000000000004"/>
    <row r="808" ht="14.25" hidden="1" customHeight="1" x14ac:dyDescent="0.55000000000000004"/>
    <row r="809" ht="14.25" hidden="1" customHeight="1" x14ac:dyDescent="0.55000000000000004"/>
    <row r="810" ht="14.25" hidden="1" customHeight="1" x14ac:dyDescent="0.55000000000000004"/>
    <row r="811" ht="14.25" hidden="1" customHeight="1" x14ac:dyDescent="0.55000000000000004"/>
    <row r="812" ht="14.25" hidden="1" customHeight="1" x14ac:dyDescent="0.55000000000000004"/>
    <row r="813" ht="14.25" hidden="1" customHeight="1" x14ac:dyDescent="0.55000000000000004"/>
    <row r="814" ht="14.25" hidden="1" customHeight="1" x14ac:dyDescent="0.55000000000000004"/>
    <row r="815" ht="14.25" hidden="1" customHeight="1" x14ac:dyDescent="0.55000000000000004"/>
    <row r="816" ht="14.25" hidden="1" customHeight="1" x14ac:dyDescent="0.55000000000000004"/>
    <row r="817" ht="14.25" hidden="1" customHeight="1" x14ac:dyDescent="0.55000000000000004"/>
    <row r="818" ht="14.25" hidden="1" customHeight="1" x14ac:dyDescent="0.55000000000000004"/>
    <row r="819" ht="14.25" hidden="1" customHeight="1" x14ac:dyDescent="0.55000000000000004"/>
    <row r="820" ht="14.25" hidden="1" customHeight="1" x14ac:dyDescent="0.55000000000000004"/>
    <row r="821" ht="14.25" hidden="1" customHeight="1" x14ac:dyDescent="0.55000000000000004"/>
    <row r="822" ht="14.25" hidden="1" customHeight="1" x14ac:dyDescent="0.55000000000000004"/>
    <row r="823" ht="14.25" hidden="1" customHeight="1" x14ac:dyDescent="0.55000000000000004"/>
    <row r="824" ht="14.25" hidden="1" customHeight="1" x14ac:dyDescent="0.55000000000000004"/>
    <row r="825" ht="14.25" hidden="1" customHeight="1" x14ac:dyDescent="0.55000000000000004"/>
    <row r="826" ht="14.25" hidden="1" customHeight="1" x14ac:dyDescent="0.55000000000000004"/>
    <row r="827" ht="14.25" hidden="1" customHeight="1" x14ac:dyDescent="0.55000000000000004"/>
    <row r="828" ht="14.25" hidden="1" customHeight="1" x14ac:dyDescent="0.55000000000000004"/>
    <row r="829" ht="14.25" hidden="1" customHeight="1" x14ac:dyDescent="0.55000000000000004"/>
    <row r="830" ht="14.25" hidden="1" customHeight="1" x14ac:dyDescent="0.55000000000000004"/>
    <row r="831" ht="14.25" hidden="1" customHeight="1" x14ac:dyDescent="0.55000000000000004"/>
    <row r="832" ht="14.25" hidden="1" customHeight="1" x14ac:dyDescent="0.55000000000000004"/>
    <row r="833" ht="14.25" hidden="1" customHeight="1" x14ac:dyDescent="0.55000000000000004"/>
    <row r="834" ht="14.25" hidden="1" customHeight="1" x14ac:dyDescent="0.55000000000000004"/>
    <row r="835" ht="14.25" hidden="1" customHeight="1" x14ac:dyDescent="0.55000000000000004"/>
    <row r="836" ht="14.25" hidden="1" customHeight="1" x14ac:dyDescent="0.55000000000000004"/>
    <row r="837" ht="14.25" hidden="1" customHeight="1" x14ac:dyDescent="0.55000000000000004"/>
    <row r="838" ht="14.25" hidden="1" customHeight="1" x14ac:dyDescent="0.55000000000000004"/>
    <row r="839" ht="14.25" hidden="1" customHeight="1" x14ac:dyDescent="0.55000000000000004"/>
    <row r="840" ht="14.25" hidden="1" customHeight="1" x14ac:dyDescent="0.55000000000000004"/>
    <row r="841" ht="14.25" hidden="1" customHeight="1" x14ac:dyDescent="0.55000000000000004"/>
    <row r="842" ht="14.25" hidden="1" customHeight="1" x14ac:dyDescent="0.55000000000000004"/>
    <row r="843" ht="14.25" hidden="1" customHeight="1" x14ac:dyDescent="0.55000000000000004"/>
    <row r="844" ht="14.25" hidden="1" customHeight="1" x14ac:dyDescent="0.55000000000000004"/>
    <row r="845" ht="14.25" hidden="1" customHeight="1" x14ac:dyDescent="0.55000000000000004"/>
    <row r="846" ht="14.25" hidden="1" customHeight="1" x14ac:dyDescent="0.55000000000000004"/>
    <row r="847" ht="14.25" hidden="1" customHeight="1" x14ac:dyDescent="0.55000000000000004"/>
    <row r="848" ht="14.25" hidden="1" customHeight="1" x14ac:dyDescent="0.55000000000000004"/>
    <row r="849" ht="14.25" hidden="1" customHeight="1" x14ac:dyDescent="0.55000000000000004"/>
    <row r="850" ht="14.25" hidden="1" customHeight="1" x14ac:dyDescent="0.55000000000000004"/>
    <row r="851" ht="14.25" hidden="1" customHeight="1" x14ac:dyDescent="0.55000000000000004"/>
    <row r="852" ht="14.25" hidden="1" customHeight="1" x14ac:dyDescent="0.55000000000000004"/>
    <row r="853" ht="14.25" hidden="1" customHeight="1" x14ac:dyDescent="0.55000000000000004"/>
    <row r="854" ht="14.25" hidden="1" customHeight="1" x14ac:dyDescent="0.55000000000000004"/>
    <row r="855" ht="14.25" hidden="1" customHeight="1" x14ac:dyDescent="0.55000000000000004"/>
    <row r="856" ht="14.25" hidden="1" customHeight="1" x14ac:dyDescent="0.55000000000000004"/>
    <row r="857" ht="14.25" hidden="1" customHeight="1" x14ac:dyDescent="0.55000000000000004"/>
    <row r="858" ht="14.25" hidden="1" customHeight="1" x14ac:dyDescent="0.55000000000000004"/>
    <row r="859" ht="14.25" hidden="1" customHeight="1" x14ac:dyDescent="0.55000000000000004"/>
    <row r="860" ht="14.25" hidden="1" customHeight="1" x14ac:dyDescent="0.55000000000000004"/>
    <row r="861" ht="14.25" hidden="1" customHeight="1" x14ac:dyDescent="0.55000000000000004"/>
    <row r="862" ht="14.25" hidden="1" customHeight="1" x14ac:dyDescent="0.55000000000000004"/>
    <row r="863" ht="14.25" hidden="1" customHeight="1" x14ac:dyDescent="0.55000000000000004"/>
    <row r="864" ht="14.25" hidden="1" customHeight="1" x14ac:dyDescent="0.55000000000000004"/>
    <row r="865" ht="14.25" hidden="1" customHeight="1" x14ac:dyDescent="0.55000000000000004"/>
    <row r="866" ht="14.25" hidden="1" customHeight="1" x14ac:dyDescent="0.55000000000000004"/>
    <row r="867" ht="14.25" hidden="1" customHeight="1" x14ac:dyDescent="0.55000000000000004"/>
    <row r="868" ht="14.25" hidden="1" customHeight="1" x14ac:dyDescent="0.55000000000000004"/>
    <row r="869" ht="14.25" hidden="1" customHeight="1" x14ac:dyDescent="0.55000000000000004"/>
    <row r="870" ht="14.25" hidden="1" customHeight="1" x14ac:dyDescent="0.55000000000000004"/>
    <row r="871" ht="14.25" hidden="1" customHeight="1" x14ac:dyDescent="0.55000000000000004"/>
    <row r="872" ht="14.25" hidden="1" customHeight="1" x14ac:dyDescent="0.55000000000000004"/>
    <row r="873" ht="14.25" hidden="1" customHeight="1" x14ac:dyDescent="0.55000000000000004"/>
    <row r="874" ht="14.25" hidden="1" customHeight="1" x14ac:dyDescent="0.55000000000000004"/>
    <row r="875" ht="14.25" hidden="1" customHeight="1" x14ac:dyDescent="0.55000000000000004"/>
    <row r="876" ht="14.25" hidden="1" customHeight="1" x14ac:dyDescent="0.55000000000000004"/>
    <row r="877" ht="14.25" hidden="1" customHeight="1" x14ac:dyDescent="0.55000000000000004"/>
    <row r="878" ht="14.25" hidden="1" customHeight="1" x14ac:dyDescent="0.55000000000000004"/>
    <row r="879" ht="14.25" hidden="1" customHeight="1" x14ac:dyDescent="0.55000000000000004"/>
    <row r="880" ht="14.25" hidden="1" customHeight="1" x14ac:dyDescent="0.55000000000000004"/>
    <row r="881" ht="14.25" hidden="1" customHeight="1" x14ac:dyDescent="0.55000000000000004"/>
    <row r="882" ht="14.25" hidden="1" customHeight="1" x14ac:dyDescent="0.55000000000000004"/>
    <row r="883" ht="14.25" hidden="1" customHeight="1" x14ac:dyDescent="0.55000000000000004"/>
    <row r="884" ht="14.25" hidden="1" customHeight="1" x14ac:dyDescent="0.55000000000000004"/>
    <row r="885" ht="14.25" hidden="1" customHeight="1" x14ac:dyDescent="0.55000000000000004"/>
    <row r="886" ht="14.25" hidden="1" customHeight="1" x14ac:dyDescent="0.55000000000000004"/>
    <row r="887" ht="14.25" hidden="1" customHeight="1" x14ac:dyDescent="0.55000000000000004"/>
    <row r="888" ht="14.25" hidden="1" customHeight="1" x14ac:dyDescent="0.55000000000000004"/>
    <row r="889" ht="14.25" hidden="1" customHeight="1" x14ac:dyDescent="0.55000000000000004"/>
    <row r="890" ht="14.25" hidden="1" customHeight="1" x14ac:dyDescent="0.55000000000000004"/>
    <row r="891" ht="14.25" hidden="1" customHeight="1" x14ac:dyDescent="0.55000000000000004"/>
    <row r="892" ht="14.25" hidden="1" customHeight="1" x14ac:dyDescent="0.55000000000000004"/>
    <row r="893" ht="14.25" hidden="1" customHeight="1" x14ac:dyDescent="0.55000000000000004"/>
    <row r="894" ht="14.25" hidden="1" customHeight="1" x14ac:dyDescent="0.55000000000000004"/>
    <row r="895" ht="14.25" hidden="1" customHeight="1" x14ac:dyDescent="0.55000000000000004"/>
    <row r="896" ht="14.25" hidden="1" customHeight="1" x14ac:dyDescent="0.55000000000000004"/>
    <row r="897" ht="14.25" hidden="1" customHeight="1" x14ac:dyDescent="0.55000000000000004"/>
    <row r="898" ht="14.25" hidden="1" customHeight="1" x14ac:dyDescent="0.55000000000000004"/>
    <row r="899" ht="14.25" hidden="1" customHeight="1" x14ac:dyDescent="0.55000000000000004"/>
    <row r="900" ht="14.25" hidden="1" customHeight="1" x14ac:dyDescent="0.55000000000000004"/>
    <row r="901" ht="14.25" hidden="1" customHeight="1" x14ac:dyDescent="0.55000000000000004"/>
    <row r="902" ht="14.25" hidden="1" customHeight="1" x14ac:dyDescent="0.55000000000000004"/>
    <row r="903" ht="14.25" hidden="1" customHeight="1" x14ac:dyDescent="0.55000000000000004"/>
    <row r="904" ht="14.25" hidden="1" customHeight="1" x14ac:dyDescent="0.55000000000000004"/>
    <row r="905" ht="14.25" hidden="1" customHeight="1" x14ac:dyDescent="0.55000000000000004"/>
    <row r="906" ht="14.25" hidden="1" customHeight="1" x14ac:dyDescent="0.55000000000000004"/>
    <row r="907" ht="14.25" hidden="1" customHeight="1" x14ac:dyDescent="0.55000000000000004"/>
    <row r="908" ht="14.25" hidden="1" customHeight="1" x14ac:dyDescent="0.55000000000000004"/>
    <row r="909" ht="14.25" hidden="1" customHeight="1" x14ac:dyDescent="0.55000000000000004"/>
    <row r="910" ht="14.25" hidden="1" customHeight="1" x14ac:dyDescent="0.55000000000000004"/>
    <row r="911" ht="14.25" hidden="1" customHeight="1" x14ac:dyDescent="0.55000000000000004"/>
    <row r="912" ht="14.25" hidden="1" customHeight="1" x14ac:dyDescent="0.55000000000000004"/>
    <row r="913" ht="14.25" hidden="1" customHeight="1" x14ac:dyDescent="0.55000000000000004"/>
    <row r="914" ht="14.25" hidden="1" customHeight="1" x14ac:dyDescent="0.55000000000000004"/>
    <row r="915" ht="14.25" hidden="1" customHeight="1" x14ac:dyDescent="0.55000000000000004"/>
    <row r="916" ht="14.25" hidden="1" customHeight="1" x14ac:dyDescent="0.55000000000000004"/>
    <row r="917" ht="14.25" hidden="1" customHeight="1" x14ac:dyDescent="0.55000000000000004"/>
    <row r="918" ht="14.25" hidden="1" customHeight="1" x14ac:dyDescent="0.55000000000000004"/>
    <row r="919" ht="14.25" hidden="1" customHeight="1" x14ac:dyDescent="0.55000000000000004"/>
    <row r="920" ht="14.25" hidden="1" customHeight="1" x14ac:dyDescent="0.55000000000000004"/>
    <row r="921" ht="14.25" hidden="1" customHeight="1" x14ac:dyDescent="0.55000000000000004"/>
    <row r="922" ht="14.25" hidden="1" customHeight="1" x14ac:dyDescent="0.55000000000000004"/>
    <row r="923" ht="14.25" hidden="1" customHeight="1" x14ac:dyDescent="0.55000000000000004"/>
    <row r="924" ht="14.25" hidden="1" customHeight="1" x14ac:dyDescent="0.55000000000000004"/>
    <row r="925" ht="14.25" hidden="1" customHeight="1" x14ac:dyDescent="0.55000000000000004"/>
    <row r="926" ht="14.25" hidden="1" customHeight="1" x14ac:dyDescent="0.55000000000000004"/>
    <row r="927" ht="14.25" hidden="1" customHeight="1" x14ac:dyDescent="0.55000000000000004"/>
    <row r="928" ht="14.25" hidden="1" customHeight="1" x14ac:dyDescent="0.55000000000000004"/>
    <row r="929" ht="14.25" hidden="1" customHeight="1" x14ac:dyDescent="0.55000000000000004"/>
    <row r="930" ht="14.25" hidden="1" customHeight="1" x14ac:dyDescent="0.55000000000000004"/>
    <row r="931" ht="14.25" hidden="1" customHeight="1" x14ac:dyDescent="0.55000000000000004"/>
    <row r="932" ht="14.25" hidden="1" customHeight="1" x14ac:dyDescent="0.55000000000000004"/>
    <row r="933" ht="14.25" hidden="1" customHeight="1" x14ac:dyDescent="0.55000000000000004"/>
    <row r="934" ht="14.25" hidden="1" customHeight="1" x14ac:dyDescent="0.55000000000000004"/>
    <row r="935" ht="14.25" hidden="1" customHeight="1" x14ac:dyDescent="0.55000000000000004"/>
    <row r="936" ht="14.25" hidden="1" customHeight="1" x14ac:dyDescent="0.55000000000000004"/>
    <row r="937" ht="14.25" hidden="1" customHeight="1" x14ac:dyDescent="0.55000000000000004"/>
    <row r="938" ht="14.25" hidden="1" customHeight="1" x14ac:dyDescent="0.55000000000000004"/>
    <row r="939" ht="14.25" hidden="1" customHeight="1" x14ac:dyDescent="0.55000000000000004"/>
    <row r="940" ht="14.25" hidden="1" customHeight="1" x14ac:dyDescent="0.55000000000000004"/>
    <row r="941" ht="14.25" hidden="1" customHeight="1" x14ac:dyDescent="0.55000000000000004"/>
    <row r="942" ht="14.25" hidden="1" customHeight="1" x14ac:dyDescent="0.55000000000000004"/>
    <row r="943" ht="14.25" hidden="1" customHeight="1" x14ac:dyDescent="0.55000000000000004"/>
    <row r="944" ht="14.25" hidden="1" customHeight="1" x14ac:dyDescent="0.55000000000000004"/>
    <row r="945" ht="14.25" hidden="1" customHeight="1" x14ac:dyDescent="0.55000000000000004"/>
    <row r="946" ht="14.25" hidden="1" customHeight="1" x14ac:dyDescent="0.55000000000000004"/>
    <row r="947" ht="14.25" hidden="1" customHeight="1" x14ac:dyDescent="0.55000000000000004"/>
    <row r="948" ht="14.25" hidden="1" customHeight="1" x14ac:dyDescent="0.55000000000000004"/>
    <row r="949" ht="14.25" hidden="1" customHeight="1" x14ac:dyDescent="0.55000000000000004"/>
    <row r="950" ht="14.25" hidden="1" customHeight="1" x14ac:dyDescent="0.55000000000000004"/>
    <row r="951" ht="14.25" hidden="1" customHeight="1" x14ac:dyDescent="0.55000000000000004"/>
    <row r="952" ht="14.25" hidden="1" customHeight="1" x14ac:dyDescent="0.55000000000000004"/>
    <row r="953" ht="14.25" hidden="1" customHeight="1" x14ac:dyDescent="0.55000000000000004"/>
    <row r="954" ht="14.25" hidden="1" customHeight="1" x14ac:dyDescent="0.55000000000000004"/>
    <row r="955" ht="14.25" hidden="1" customHeight="1" x14ac:dyDescent="0.55000000000000004"/>
    <row r="956" ht="14.25" hidden="1" customHeight="1" x14ac:dyDescent="0.55000000000000004"/>
    <row r="957" ht="14.25" hidden="1" customHeight="1" x14ac:dyDescent="0.55000000000000004"/>
    <row r="958" ht="14.25" hidden="1" customHeight="1" x14ac:dyDescent="0.55000000000000004"/>
    <row r="959" ht="14.25" hidden="1" customHeight="1" x14ac:dyDescent="0.55000000000000004"/>
    <row r="960" ht="14.25" hidden="1" customHeight="1" x14ac:dyDescent="0.55000000000000004"/>
    <row r="961" ht="14.25" hidden="1" customHeight="1" x14ac:dyDescent="0.55000000000000004"/>
    <row r="962" ht="14.25" hidden="1" customHeight="1" x14ac:dyDescent="0.55000000000000004"/>
    <row r="963" ht="14.25" hidden="1" customHeight="1" x14ac:dyDescent="0.55000000000000004"/>
    <row r="964" ht="14.25" hidden="1" customHeight="1" x14ac:dyDescent="0.55000000000000004"/>
    <row r="965" ht="14.25" hidden="1" customHeight="1" x14ac:dyDescent="0.55000000000000004"/>
    <row r="966" ht="14.25" hidden="1" customHeight="1" x14ac:dyDescent="0.55000000000000004"/>
    <row r="967" ht="14.25" hidden="1" customHeight="1" x14ac:dyDescent="0.55000000000000004"/>
    <row r="968" ht="14.25" hidden="1" customHeight="1" x14ac:dyDescent="0.55000000000000004"/>
    <row r="969" ht="14.25" hidden="1" customHeight="1" x14ac:dyDescent="0.55000000000000004"/>
    <row r="970" ht="14.25" hidden="1" customHeight="1" x14ac:dyDescent="0.55000000000000004"/>
    <row r="971" ht="14.25" hidden="1" customHeight="1" x14ac:dyDescent="0.55000000000000004"/>
    <row r="972" ht="14.25" hidden="1" customHeight="1" x14ac:dyDescent="0.55000000000000004"/>
    <row r="973" ht="14.25" hidden="1" customHeight="1" x14ac:dyDescent="0.55000000000000004"/>
    <row r="974" ht="14.25" hidden="1" customHeight="1" x14ac:dyDescent="0.55000000000000004"/>
    <row r="975" ht="14.25" hidden="1" customHeight="1" x14ac:dyDescent="0.55000000000000004"/>
    <row r="976" ht="14.25" hidden="1" customHeight="1" x14ac:dyDescent="0.55000000000000004"/>
    <row r="977" ht="14.25" hidden="1" customHeight="1" x14ac:dyDescent="0.55000000000000004"/>
    <row r="978" ht="14.25" hidden="1" customHeight="1" x14ac:dyDescent="0.55000000000000004"/>
    <row r="979" ht="14.25" hidden="1" customHeight="1" x14ac:dyDescent="0.55000000000000004"/>
    <row r="980" ht="14.25" hidden="1" customHeight="1" x14ac:dyDescent="0.55000000000000004"/>
    <row r="981" ht="14.25" hidden="1" customHeight="1" x14ac:dyDescent="0.55000000000000004"/>
    <row r="982" ht="14.25" hidden="1" customHeight="1" x14ac:dyDescent="0.55000000000000004"/>
    <row r="983" ht="14.25" hidden="1" customHeight="1" x14ac:dyDescent="0.55000000000000004"/>
    <row r="984" ht="14.25" hidden="1" customHeight="1" x14ac:dyDescent="0.55000000000000004"/>
    <row r="985" ht="14.25" hidden="1" customHeight="1" x14ac:dyDescent="0.55000000000000004"/>
    <row r="986" ht="14.25" hidden="1" customHeight="1" x14ac:dyDescent="0.55000000000000004"/>
    <row r="987" ht="14.25" hidden="1" customHeight="1" x14ac:dyDescent="0.55000000000000004"/>
    <row r="988" ht="14.25" hidden="1" customHeight="1" x14ac:dyDescent="0.55000000000000004"/>
    <row r="989" ht="14.25" hidden="1" customHeight="1" x14ac:dyDescent="0.55000000000000004"/>
    <row r="990" ht="14.25" hidden="1" customHeight="1" x14ac:dyDescent="0.55000000000000004"/>
    <row r="991" ht="14.25" hidden="1" customHeight="1" x14ac:dyDescent="0.55000000000000004"/>
    <row r="992" ht="14.25" hidden="1" customHeight="1" x14ac:dyDescent="0.55000000000000004"/>
    <row r="993" ht="14.25" hidden="1" customHeight="1" x14ac:dyDescent="0.55000000000000004"/>
    <row r="994" ht="14.25" hidden="1" customHeight="1" x14ac:dyDescent="0.55000000000000004"/>
    <row r="995" ht="14.25" hidden="1" customHeight="1" x14ac:dyDescent="0.55000000000000004"/>
    <row r="996" ht="14.25" hidden="1" customHeight="1" x14ac:dyDescent="0.55000000000000004"/>
    <row r="997" ht="14.25" hidden="1" customHeight="1" x14ac:dyDescent="0.55000000000000004"/>
    <row r="998" ht="14.25" hidden="1" customHeight="1" x14ac:dyDescent="0.55000000000000004"/>
    <row r="999" ht="14.25" hidden="1" customHeight="1" x14ac:dyDescent="0.55000000000000004"/>
    <row r="1000" ht="14.25" hidden="1" customHeight="1" x14ac:dyDescent="0.55000000000000004"/>
  </sheetData>
  <sheetProtection password="FCDE" sheet="1"/>
  <mergeCells count="1">
    <mergeCell ref="A12:L12"/>
  </mergeCells>
  <dataValidations count="3">
    <dataValidation type="list" allowBlank="1" showInputMessage="1" showErrorMessage="1" sqref="C2:C101" xr:uid="{00000000-0002-0000-0400-000000000000}">
      <formula1>AssetTypes</formula1>
      <formula2>0</formula2>
    </dataValidation>
    <dataValidation type="list" allowBlank="1" showInputMessage="1" showErrorMessage="1" sqref="H2:H101" xr:uid="{00000000-0002-0000-0400-000001000000}">
      <formula1>DataVolumes</formula1>
      <formula2>0</formula2>
    </dataValidation>
    <dataValidation type="whole" allowBlank="1" showInputMessage="1" showErrorMessage="1" sqref="I2:I101 K2:K101" xr:uid="{00000000-0002-0000-0400-000002000000}">
      <formula1>1</formula1>
      <formula2>5</formula2>
    </dataValidation>
  </dataValidations>
  <hyperlinks>
    <hyperlink ref="A12" r:id="rId1" xr:uid="{00000000-0004-0000-0400-000000000000}"/>
    <hyperlink ref="A13" r:id="rId2" xr:uid="{00000000-0004-0000-0400-000001000000}"/>
  </hyperlinks>
  <pageMargins left="0.75" right="0.75" top="1" bottom="1" header="0.511811023622047" footer="0.511811023622047"/>
  <pageSetup paperSize="9" orientation="portrait" horizontalDpi="300" verticalDpi="30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zoomScaleNormal="100" workbookViewId="0"/>
  </sheetViews>
  <sheetFormatPr defaultColWidth="8.68359375" defaultRowHeight="14.4" x14ac:dyDescent="0.55000000000000004"/>
  <cols>
    <col min="1" max="12" width="20" customWidth="1"/>
  </cols>
  <sheetData>
    <row r="1" spans="1:12" ht="14.25" customHeight="1" x14ac:dyDescent="0.55000000000000004">
      <c r="A1" s="6" t="s">
        <v>113</v>
      </c>
      <c r="B1" s="6" t="s">
        <v>114</v>
      </c>
      <c r="C1" s="6" t="s">
        <v>115</v>
      </c>
      <c r="D1" s="6" t="s">
        <v>116</v>
      </c>
      <c r="E1" s="6" t="s">
        <v>103</v>
      </c>
      <c r="F1" s="6" t="s">
        <v>117</v>
      </c>
      <c r="G1" s="6" t="s">
        <v>118</v>
      </c>
      <c r="H1" s="6" t="s">
        <v>119</v>
      </c>
      <c r="I1" s="6" t="s">
        <v>120</v>
      </c>
      <c r="J1" s="28" t="s">
        <v>109</v>
      </c>
      <c r="K1" s="29">
        <f>Registration!B13</f>
        <v>0</v>
      </c>
      <c r="L1" s="31" t="s">
        <v>121</v>
      </c>
    </row>
    <row r="2" spans="1:12" ht="14.25" customHeight="1" x14ac:dyDescent="0.55000000000000004">
      <c r="A2" s="18" t="str">
        <f t="shared" ref="A2:A9" si="0">IF(B2&lt;&gt;"","TH"&amp;TEXT(ROW()-1,"000"),"")</f>
        <v/>
      </c>
      <c r="B2" s="2"/>
      <c r="C2" s="2"/>
      <c r="D2" s="2"/>
      <c r="E2" s="2"/>
      <c r="F2" s="2"/>
      <c r="G2" s="2"/>
      <c r="H2" s="2"/>
      <c r="I2" s="2"/>
      <c r="J2" s="2"/>
      <c r="K2" s="18" t="str">
        <f>IF(G2&lt;&gt;"",G2*CHOOSE(MATCH(I2,{"Never occurred","Occurred &gt;5 years ago","Occurred 3-5 years ago","Occurred 1-3 years ago","Occurred this year","Multiple recent incidents"},0),1,1,1.1,1.3,1.5),"")</f>
        <v/>
      </c>
      <c r="L2" s="2"/>
    </row>
    <row r="3" spans="1:12" ht="14.25" customHeight="1" x14ac:dyDescent="0.55000000000000004">
      <c r="A3" s="18" t="str">
        <f t="shared" si="0"/>
        <v/>
      </c>
      <c r="B3" s="2"/>
      <c r="C3" s="2"/>
      <c r="D3" s="2"/>
      <c r="E3" s="2"/>
      <c r="F3" s="2"/>
      <c r="G3" s="2"/>
      <c r="H3" s="2"/>
      <c r="I3" s="2"/>
      <c r="J3" s="2"/>
      <c r="K3" s="18" t="str">
        <f>IF(G3&lt;&gt;"",G3*CHOOSE(MATCH(I3,{"Never occurred","Occurred &gt;5 years ago","Occurred 3-5 years ago","Occurred 1-3 years ago","Occurred this year","Multiple recent incidents"},0),1,1,1.1,1.3,1.5),"")</f>
        <v/>
      </c>
      <c r="L3" s="2"/>
    </row>
    <row r="4" spans="1:12" ht="14.25" customHeight="1" x14ac:dyDescent="0.55000000000000004">
      <c r="A4" s="18" t="str">
        <f t="shared" si="0"/>
        <v/>
      </c>
      <c r="B4" s="2"/>
      <c r="C4" s="2"/>
      <c r="D4" s="2"/>
      <c r="E4" s="2"/>
      <c r="F4" s="2"/>
      <c r="G4" s="2"/>
      <c r="H4" s="2"/>
      <c r="I4" s="2"/>
      <c r="J4" s="2"/>
      <c r="K4" s="18" t="str">
        <f>IF(G4&lt;&gt;"",G4*CHOOSE(MATCH(I4,{"Never occurred","Occurred &gt;5 years ago","Occurred 3-5 years ago","Occurred 1-3 years ago","Occurred this year","Multiple recent incidents"},0),1,1,1.1,1.3,1.5),"")</f>
        <v/>
      </c>
      <c r="L4" s="2"/>
    </row>
    <row r="5" spans="1:12" ht="14.25" customHeight="1" x14ac:dyDescent="0.55000000000000004">
      <c r="A5" s="18" t="str">
        <f t="shared" si="0"/>
        <v/>
      </c>
      <c r="B5" s="2"/>
      <c r="C5" s="2"/>
      <c r="D5" s="2"/>
      <c r="E5" s="2"/>
      <c r="F5" s="2"/>
      <c r="G5" s="2"/>
      <c r="H5" s="2"/>
      <c r="I5" s="2"/>
      <c r="J5" s="2"/>
      <c r="K5" s="18" t="str">
        <f>IF(G5&lt;&gt;"",G5*CHOOSE(MATCH(I5,{"Never occurred","Occurred &gt;5 years ago","Occurred 3-5 years ago","Occurred 1-3 years ago","Occurred this year","Multiple recent incidents"},0),1,1,1.1,1.3,1.5),"")</f>
        <v/>
      </c>
      <c r="L5" s="2"/>
    </row>
    <row r="6" spans="1:12" ht="14.25" customHeight="1" x14ac:dyDescent="0.55000000000000004">
      <c r="A6" s="18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18" t="str">
        <f>IF(G6&lt;&gt;"",G6*CHOOSE(MATCH(I6,{"Never occurred","Occurred &gt;5 years ago","Occurred 3-5 years ago","Occurred 1-3 years ago","Occurred this year","Multiple recent incidents"},0),1,1,1.1,1.3,1.5),"")</f>
        <v/>
      </c>
      <c r="L6" s="2"/>
    </row>
    <row r="7" spans="1:12" ht="14.25" customHeight="1" x14ac:dyDescent="0.55000000000000004">
      <c r="A7" s="18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18" t="str">
        <f>IF(G7&lt;&gt;"",G7*CHOOSE(MATCH(I7,{"Never occurred","Occurred &gt;5 years ago","Occurred 3-5 years ago","Occurred 1-3 years ago","Occurred this year","Multiple recent incidents"},0),1,1,1.1,1.3,1.5),"")</f>
        <v/>
      </c>
      <c r="L7" s="2"/>
    </row>
    <row r="8" spans="1:12" ht="14.25" customHeight="1" x14ac:dyDescent="0.55000000000000004">
      <c r="A8" s="18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18" t="str">
        <f>IF(G8&lt;&gt;"",G8*CHOOSE(MATCH(I8,{"Never occurred","Occurred &gt;5 years ago","Occurred 3-5 years ago","Occurred 1-3 years ago","Occurred this year","Multiple recent incidents"},0),1,1,1.1,1.3,1.5),"")</f>
        <v/>
      </c>
      <c r="L8" s="2"/>
    </row>
    <row r="9" spans="1:12" ht="14.25" customHeight="1" x14ac:dyDescent="0.55000000000000004">
      <c r="A9" s="18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18" t="str">
        <f>IF(G9&lt;&gt;"",G9*CHOOSE(MATCH(I9,{"Never occurred","Occurred &gt;5 years ago","Occurred 3-5 years ago","Occurred 1-3 years ago","Occurred this year","Multiple recent incidents"},0),1,1,1.1,1.3,1.5),"")</f>
        <v/>
      </c>
      <c r="L9" s="2"/>
    </row>
    <row r="10" spans="1:12" ht="14.25" hidden="1" customHeight="1" x14ac:dyDescent="0.55000000000000004">
      <c r="A10" s="65" t="s">
        <v>122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7"/>
    </row>
    <row r="11" spans="1:12" ht="14.25" hidden="1" customHeight="1" x14ac:dyDescent="0.55000000000000004">
      <c r="A11" s="30" t="s">
        <v>112</v>
      </c>
      <c r="B11" s="2"/>
      <c r="C11" s="2"/>
      <c r="D11" s="2"/>
      <c r="E11" s="2"/>
      <c r="F11" s="2"/>
      <c r="G11" s="2"/>
      <c r="H11" s="2"/>
      <c r="I11" s="2"/>
      <c r="J11" s="2"/>
      <c r="K11" s="18" t="str">
        <f>IF(G11&lt;&gt;"",G11*CHOOSE(MATCH(I11,{"Never occurred","Occurred &gt;5 years ago","Occurred 3-5 years ago","Occurred 1-3 years ago","Occurred this year","Multiple recent incidents"},0),1,1,1.1,1.3,1.5),"")</f>
        <v/>
      </c>
      <c r="L11" s="2"/>
    </row>
    <row r="12" spans="1:12" ht="14.25" hidden="1" customHeight="1" x14ac:dyDescent="0.55000000000000004">
      <c r="A12" s="18" t="str">
        <f>IF(B12&lt;&gt;"","TH"&amp;TEXT(ROW()-1,"000"),"")</f>
        <v/>
      </c>
      <c r="B12" s="2"/>
      <c r="C12" s="2"/>
      <c r="D12" s="2"/>
      <c r="E12" s="2"/>
      <c r="F12" s="2"/>
      <c r="G12" s="2"/>
      <c r="H12" s="2"/>
      <c r="I12" s="2"/>
      <c r="J12" s="2"/>
      <c r="K12" s="18" t="str">
        <f>IF(G12&lt;&gt;"",G12*CHOOSE(MATCH(I12,{"Never occurred","Occurred &gt;5 years ago","Occurred 3-5 years ago","Occurred 1-3 years ago","Occurred this year","Multiple recent incidents"},0),1,1,1.1,1.3,1.5),"")</f>
        <v/>
      </c>
      <c r="L12" s="2"/>
    </row>
    <row r="13" spans="1:12" ht="14.25" hidden="1" customHeight="1" x14ac:dyDescent="0.55000000000000004">
      <c r="A13" s="18" t="str">
        <f>IF(B13&lt;&gt;"","TH"&amp;TEXT(ROW()-1,"000"),"")</f>
        <v/>
      </c>
      <c r="B13" s="2"/>
      <c r="C13" s="2"/>
      <c r="D13" s="2"/>
      <c r="E13" s="2"/>
      <c r="F13" s="2"/>
      <c r="G13" s="2"/>
      <c r="H13" s="2"/>
      <c r="I13" s="2"/>
      <c r="J13" s="2"/>
      <c r="K13" s="18" t="str">
        <f>IF(G13&lt;&gt;"",G13*CHOOSE(MATCH(I13,{"Never occurred","Occurred &gt;5 years ago","Occurred 3-5 years ago","Occurred 1-3 years ago","Occurred this year","Multiple recent incidents"},0),1,1,1.1,1.3,1.5),"")</f>
        <v/>
      </c>
      <c r="L13" s="2"/>
    </row>
    <row r="14" spans="1:12" ht="14.25" hidden="1" customHeight="1" x14ac:dyDescent="0.55000000000000004">
      <c r="A14" s="18" t="str">
        <f>IF(B14&lt;&gt;"","TH"&amp;TEXT(ROW()-1,"000"),"")</f>
        <v/>
      </c>
      <c r="B14" s="2"/>
      <c r="C14" s="2"/>
      <c r="D14" s="2"/>
      <c r="E14" s="2"/>
      <c r="F14" s="2"/>
      <c r="G14" s="2"/>
      <c r="H14" s="2"/>
      <c r="I14" s="2"/>
      <c r="J14" s="2"/>
      <c r="K14" s="18" t="str">
        <f>IF(G14&lt;&gt;"",G14*CHOOSE(MATCH(I14,{"Never occurred","Occurred &gt;5 years ago","Occurred 3-5 years ago","Occurred 1-3 years ago","Occurred this year","Multiple recent incidents"},0),1,1,1.1,1.3,1.5),"")</f>
        <v/>
      </c>
      <c r="L14" s="2"/>
    </row>
    <row r="15" spans="1:12" ht="14.25" hidden="1" customHeight="1" x14ac:dyDescent="0.55000000000000004">
      <c r="A15" s="18" t="str">
        <f>IF(B15&lt;&gt;"","TH"&amp;TEXT(ROW()-1,"000"),"")</f>
        <v/>
      </c>
      <c r="B15" s="2"/>
      <c r="C15" s="2"/>
      <c r="D15" s="2"/>
      <c r="E15" s="2"/>
      <c r="F15" s="2"/>
      <c r="G15" s="2"/>
      <c r="H15" s="2"/>
      <c r="I15" s="2"/>
      <c r="J15" s="2"/>
      <c r="K15" s="18" t="str">
        <f>IF(G15&lt;&gt;"",G15*CHOOSE(MATCH(I15,{"Never occurred","Occurred &gt;5 years ago","Occurred 3-5 years ago","Occurred 1-3 years ago","Occurred this year","Multiple recent incidents"},0),1,1,1.1,1.3,1.5),"")</f>
        <v/>
      </c>
      <c r="L15" s="2"/>
    </row>
    <row r="16" spans="1:12" ht="14.25" hidden="1" customHeight="1" x14ac:dyDescent="0.55000000000000004">
      <c r="A16" s="18" t="str">
        <f>IF(B16&lt;&gt;"","TH"&amp;TEXT(ROW()-1,"000"),"")</f>
        <v/>
      </c>
      <c r="B16" s="2"/>
      <c r="C16" s="2"/>
      <c r="D16" s="2"/>
      <c r="E16" s="2"/>
      <c r="F16" s="2"/>
      <c r="G16" s="2"/>
      <c r="H16" s="2"/>
      <c r="I16" s="2"/>
      <c r="J16" s="2"/>
      <c r="K16" s="18" t="str">
        <f>IF(G16&lt;&gt;"",G16*CHOOSE(MATCH(I16,{"Never occurred","Occurred &gt;5 years ago","Occurred 3-5 years ago","Occurred 1-3 years ago","Occurred this year","Multiple recent incidents"},0),1,1,1.1,1.3,1.5),"")</f>
        <v/>
      </c>
      <c r="L16" s="2"/>
    </row>
    <row r="17" spans="1:12" ht="15" hidden="1" customHeight="1" x14ac:dyDescent="0.6">
      <c r="A17" s="68" t="s">
        <v>123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14.25" hidden="1" customHeight="1" x14ac:dyDescent="0.55000000000000004"/>
    <row r="19" spans="1:12" ht="14.25" hidden="1" customHeight="1" x14ac:dyDescent="0.55000000000000004"/>
    <row r="20" spans="1:12" ht="14.25" hidden="1" customHeight="1" x14ac:dyDescent="0.55000000000000004"/>
    <row r="21" spans="1:12" ht="14.25" hidden="1" customHeight="1" x14ac:dyDescent="0.55000000000000004"/>
    <row r="22" spans="1:12" ht="14.25" hidden="1" customHeight="1" x14ac:dyDescent="0.55000000000000004"/>
    <row r="23" spans="1:12" ht="14.25" hidden="1" customHeight="1" x14ac:dyDescent="0.55000000000000004"/>
    <row r="24" spans="1:12" ht="14.25" hidden="1" customHeight="1" x14ac:dyDescent="0.55000000000000004"/>
    <row r="25" spans="1:12" ht="14.25" hidden="1" customHeight="1" x14ac:dyDescent="0.55000000000000004"/>
    <row r="26" spans="1:12" ht="14.25" hidden="1" customHeight="1" x14ac:dyDescent="0.55000000000000004"/>
  </sheetData>
  <sheetProtection password="FCDE" sheet="1"/>
  <mergeCells count="2">
    <mergeCell ref="A10:L10"/>
    <mergeCell ref="A17:L17"/>
  </mergeCells>
  <dataValidations count="5">
    <dataValidation type="whole" allowBlank="1" showInputMessage="1" showErrorMessage="1" sqref="G2:G101" xr:uid="{00000000-0002-0000-0500-000000000000}">
      <formula1>1</formula1>
      <formula2>5</formula2>
    </dataValidation>
    <dataValidation type="list" allowBlank="1" showInputMessage="1" showErrorMessage="1" sqref="C2:C101" xr:uid="{00000000-0002-0000-0500-000001000000}">
      <formula1>ThreatCategories</formula1>
      <formula2>0</formula2>
    </dataValidation>
    <dataValidation type="list" allowBlank="1" showInputMessage="1" showErrorMessage="1" sqref="D2:D101" xr:uid="{00000000-0002-0000-0500-000002000000}">
      <formula1>ThreatSources</formula1>
      <formula2>0</formula2>
    </dataValidation>
    <dataValidation type="list" allowBlank="1" showInputMessage="1" showErrorMessage="1" sqref="H2:H101" xr:uid="{00000000-0002-0000-0500-000003000000}">
      <formula1>ImpactTypes</formula1>
      <formula2>0</formula2>
    </dataValidation>
    <dataValidation type="list" allowBlank="1" showInputMessage="1" showErrorMessage="1" sqref="I2:I101" xr:uid="{00000000-0002-0000-0500-000004000000}">
      <formula1>HistoricalIncidents</formula1>
      <formula2>0</formula2>
    </dataValidation>
  </dataValidations>
  <hyperlinks>
    <hyperlink ref="A11" r:id="rId1" xr:uid="{00000000-0004-0000-0500-000000000000}"/>
    <hyperlink ref="A17" r:id="rId2" xr:uid="{00000000-0004-0000-0500-000001000000}"/>
  </hyperlinks>
  <pageMargins left="0.75" right="0.75" top="1" bottom="1" header="0.511811023622047" footer="0.511811023622047"/>
  <pageSetup paperSize="9" orientation="portrait" horizontalDpi="300" verticalDpi="30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0"/>
  <sheetViews>
    <sheetView zoomScaleNormal="100" workbookViewId="0">
      <selection activeCell="B1" sqref="B1"/>
    </sheetView>
  </sheetViews>
  <sheetFormatPr defaultColWidth="8.68359375" defaultRowHeight="14.4" x14ac:dyDescent="0.55000000000000004"/>
  <cols>
    <col min="1" max="12" width="20" customWidth="1"/>
  </cols>
  <sheetData>
    <row r="1" spans="1:12" ht="51" customHeight="1" x14ac:dyDescent="0.55000000000000004">
      <c r="J1" s="28" t="s">
        <v>109</v>
      </c>
      <c r="K1" s="29">
        <f>Registration!B13</f>
        <v>0</v>
      </c>
    </row>
    <row r="2" spans="1:12" ht="19.5" customHeight="1" x14ac:dyDescent="0.55000000000000004">
      <c r="A2" s="6" t="s">
        <v>124</v>
      </c>
      <c r="B2" s="6" t="s">
        <v>125</v>
      </c>
      <c r="C2" s="6" t="s">
        <v>126</v>
      </c>
      <c r="D2" s="6" t="s">
        <v>127</v>
      </c>
      <c r="E2" s="6" t="s">
        <v>103</v>
      </c>
      <c r="F2" s="6" t="s">
        <v>128</v>
      </c>
      <c r="G2" s="6" t="s">
        <v>129</v>
      </c>
      <c r="H2" s="6" t="s">
        <v>130</v>
      </c>
      <c r="I2" s="6" t="s">
        <v>131</v>
      </c>
      <c r="J2" s="2"/>
      <c r="K2" s="18" t="e">
        <f>IF(AND(#REF!&lt;&gt;"",#REF!&lt;&gt;"",#REF!&lt;&gt;""),AVERAGE(#REF!,#REF!,#REF!)*CHOOSE(MATCH(#REF!,{"Known, Not Addressed","Known, Partially Addressed","Known, Fully Addressed","Unknown/Needs Assessment","Recently Discovered"},0),1,0.6,0.3,1.2,1.1),"")</f>
        <v>#REF!</v>
      </c>
      <c r="L2" s="2"/>
    </row>
    <row r="3" spans="1:12" ht="14.25" customHeight="1" x14ac:dyDescent="0.55000000000000004">
      <c r="A3" s="18" t="str">
        <f t="shared" ref="A3:A10" si="0">IF(B3&lt;&gt;"","VU"&amp;TEXT(ROW()-1,"000"),"")</f>
        <v/>
      </c>
      <c r="B3" s="2"/>
      <c r="C3" s="2"/>
      <c r="D3" s="2"/>
      <c r="E3" s="2"/>
      <c r="F3" s="2"/>
      <c r="G3" s="2"/>
      <c r="H3" s="2"/>
      <c r="I3" s="2"/>
      <c r="J3" s="2"/>
      <c r="K3" s="18" t="str">
        <f>IF(AND(G3&lt;&gt;"",H3&lt;&gt;"",I3&lt;&gt;""),AVERAGE(G3,H3,I3)*CHOOSE(MATCH(F3,{"Known, Not Addressed","Known, Partially Addressed","Known, Fully Addressed","Unknown/Needs Assessment","Recently Discovered"},0),1,0.6,0.3,1.2,1.1),"")</f>
        <v/>
      </c>
      <c r="L3" s="2"/>
    </row>
    <row r="4" spans="1:12" ht="14.25" customHeight="1" x14ac:dyDescent="0.55000000000000004">
      <c r="A4" s="18" t="str">
        <f t="shared" si="0"/>
        <v/>
      </c>
      <c r="B4" s="2"/>
      <c r="C4" s="2"/>
      <c r="D4" s="2"/>
      <c r="E4" s="2"/>
      <c r="F4" s="2"/>
      <c r="G4" s="2"/>
      <c r="H4" s="2"/>
      <c r="I4" s="2"/>
      <c r="J4" s="2"/>
      <c r="K4" s="18" t="str">
        <f>IF(AND(G4&lt;&gt;"",H4&lt;&gt;"",I4&lt;&gt;""),AVERAGE(G4,H4,I4)*CHOOSE(MATCH(F4,{"Known, Not Addressed","Known, Partially Addressed","Known, Fully Addressed","Unknown/Needs Assessment","Recently Discovered"},0),1,0.6,0.3,1.2,1.1),"")</f>
        <v/>
      </c>
      <c r="L4" s="2"/>
    </row>
    <row r="5" spans="1:12" ht="14.25" customHeight="1" x14ac:dyDescent="0.55000000000000004">
      <c r="A5" s="18" t="str">
        <f t="shared" si="0"/>
        <v/>
      </c>
      <c r="B5" s="2"/>
      <c r="C5" s="2"/>
      <c r="D5" s="2"/>
      <c r="E5" s="2"/>
      <c r="F5" s="2"/>
      <c r="G5" s="2"/>
      <c r="H5" s="2"/>
      <c r="I5" s="2"/>
      <c r="J5" s="2"/>
      <c r="K5" s="18" t="str">
        <f>IF(AND(G5&lt;&gt;"",H5&lt;&gt;"",I5&lt;&gt;""),AVERAGE(G5,H5,I5)*CHOOSE(MATCH(F5,{"Known, Not Addressed","Known, Partially Addressed","Known, Fully Addressed","Unknown/Needs Assessment","Recently Discovered"},0),1,0.6,0.3,1.2,1.1),"")</f>
        <v/>
      </c>
      <c r="L5" s="2"/>
    </row>
    <row r="6" spans="1:12" ht="14.25" customHeight="1" x14ac:dyDescent="0.55000000000000004">
      <c r="A6" s="18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18" t="str">
        <f>IF(AND(G6&lt;&gt;"",H6&lt;&gt;"",I6&lt;&gt;""),AVERAGE(G6,H6,I6)*CHOOSE(MATCH(F6,{"Known, Not Addressed","Known, Partially Addressed","Known, Fully Addressed","Unknown/Needs Assessment","Recently Discovered"},0),1,0.6,0.3,1.2,1.1),"")</f>
        <v/>
      </c>
      <c r="L6" s="2"/>
    </row>
    <row r="7" spans="1:12" ht="14.25" customHeight="1" x14ac:dyDescent="0.55000000000000004">
      <c r="A7" s="18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18" t="str">
        <f>IF(AND(G7&lt;&gt;"",H7&lt;&gt;"",I7&lt;&gt;""),AVERAGE(G7,H7,I7)*CHOOSE(MATCH(F7,{"Known, Not Addressed","Known, Partially Addressed","Known, Fully Addressed","Unknown/Needs Assessment","Recently Discovered"},0),1,0.6,0.3,1.2,1.1),"")</f>
        <v/>
      </c>
      <c r="L7" s="2"/>
    </row>
    <row r="8" spans="1:12" ht="14.25" customHeight="1" x14ac:dyDescent="0.55000000000000004">
      <c r="A8" s="18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18" t="str">
        <f>IF(AND(G8&lt;&gt;"",H8&lt;&gt;"",I8&lt;&gt;""),AVERAGE(G8,H8,I8)*CHOOSE(MATCH(F8,{"Known, Not Addressed","Known, Partially Addressed","Known, Fully Addressed","Unknown/Needs Assessment","Recently Discovered"},0),1,0.6,0.3,1.2,1.1),"")</f>
        <v/>
      </c>
      <c r="L8" s="2"/>
    </row>
    <row r="9" spans="1:12" ht="14.25" customHeight="1" x14ac:dyDescent="0.55000000000000004">
      <c r="A9" s="18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18" t="str">
        <f>IF(AND(G9&lt;&gt;"",H9&lt;&gt;"",I9&lt;&gt;""),AVERAGE(G9,H9,I9)*CHOOSE(MATCH(F9,{"Known, Not Addressed","Known, Partially Addressed","Known, Fully Addressed","Unknown/Needs Assessment","Recently Discovered"},0),1,0.6,0.3,1.2,1.1),"")</f>
        <v/>
      </c>
      <c r="L9" s="2"/>
    </row>
    <row r="10" spans="1:12" ht="14.25" customHeight="1" x14ac:dyDescent="0.55000000000000004">
      <c r="A10" s="18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18" t="str">
        <f>IF(AND(G10&lt;&gt;"",H10&lt;&gt;"",I10&lt;&gt;""),AVERAGE(G10,H10,I10)*CHOOSE(MATCH(F10,{"Known, Not Addressed","Known, Partially Addressed","Known, Fully Addressed","Unknown/Needs Assessment","Recently Discovered"},0),1,0.6,0.3,1.2,1.1),"")</f>
        <v/>
      </c>
      <c r="L10" s="2"/>
    </row>
    <row r="11" spans="1:12" ht="14.25" hidden="1" customHeight="1" x14ac:dyDescent="0.55000000000000004">
      <c r="A11" s="65" t="s">
        <v>132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</row>
    <row r="12" spans="1:12" ht="14.25" hidden="1" customHeight="1" x14ac:dyDescent="0.55000000000000004">
      <c r="A12" s="30" t="s">
        <v>112</v>
      </c>
      <c r="B12" s="2"/>
      <c r="C12" s="2"/>
      <c r="D12" s="2"/>
      <c r="E12" s="2"/>
      <c r="F12" s="2"/>
      <c r="G12" s="2"/>
      <c r="H12" s="2"/>
      <c r="I12" s="2"/>
      <c r="J12" s="2"/>
      <c r="K12" s="18" t="str">
        <f>IF(AND(G12&lt;&gt;"",H12&lt;&gt;"",I12&lt;&gt;""),AVERAGE(G12,H12,I12)*CHOOSE(MATCH(F12,{"Known, Not Addressed","Known, Partially Addressed","Known, Fully Addressed","Unknown/Needs Assessment","Recently Discovered"},0),1,0.6,0.3,1.2,1.1),"")</f>
        <v/>
      </c>
      <c r="L12" s="2"/>
    </row>
    <row r="13" spans="1:12" ht="14.25" hidden="1" customHeight="1" x14ac:dyDescent="0.55000000000000004">
      <c r="A13" s="18" t="str">
        <f>IF(B13&lt;&gt;"","VU"&amp;TEXT(ROW()-1,"000"),"")</f>
        <v/>
      </c>
      <c r="B13" s="2"/>
      <c r="C13" s="2"/>
      <c r="D13" s="2"/>
      <c r="E13" s="2"/>
      <c r="F13" s="2"/>
      <c r="G13" s="2"/>
      <c r="H13" s="2"/>
      <c r="I13" s="2"/>
      <c r="J13" s="2"/>
      <c r="K13" s="18" t="str">
        <f>IF(AND(G13&lt;&gt;"",H13&lt;&gt;"",I13&lt;&gt;""),AVERAGE(G13,H13,I13)*CHOOSE(MATCH(F13,{"Known, Not Addressed","Known, Partially Addressed","Known, Fully Addressed","Unknown/Needs Assessment","Recently Discovered"},0),1,0.6,0.3,1.2,1.1),"")</f>
        <v/>
      </c>
      <c r="L13" s="2"/>
    </row>
    <row r="14" spans="1:12" ht="14.25" hidden="1" customHeight="1" x14ac:dyDescent="0.55000000000000004">
      <c r="A14" s="18" t="str">
        <f>IF(B14&lt;&gt;"","VU"&amp;TEXT(ROW()-1,"000"),"")</f>
        <v/>
      </c>
      <c r="B14" s="2"/>
      <c r="C14" s="2"/>
      <c r="D14" s="2"/>
      <c r="E14" s="2"/>
      <c r="F14" s="2"/>
      <c r="G14" s="2"/>
      <c r="H14" s="2"/>
      <c r="I14" s="2"/>
      <c r="J14" s="2"/>
      <c r="K14" s="18" t="str">
        <f>IF(AND(G14&lt;&gt;"",H14&lt;&gt;"",I14&lt;&gt;""),AVERAGE(G14,H14,I14)*CHOOSE(MATCH(F14,{"Known, Not Addressed","Known, Partially Addressed","Known, Fully Addressed","Unknown/Needs Assessment","Recently Discovered"},0),1,0.6,0.3,1.2,1.1),"")</f>
        <v/>
      </c>
      <c r="L14" s="2"/>
    </row>
    <row r="15" spans="1:12" ht="14.25" hidden="1" customHeight="1" x14ac:dyDescent="0.55000000000000004">
      <c r="A15" s="18" t="str">
        <f>IF(B15&lt;&gt;"","VU"&amp;TEXT(ROW()-1,"000"),"")</f>
        <v/>
      </c>
      <c r="B15" s="2"/>
      <c r="C15" s="2"/>
      <c r="D15" s="2"/>
      <c r="E15" s="2"/>
      <c r="F15" s="2"/>
      <c r="G15" s="2"/>
      <c r="H15" s="2"/>
      <c r="I15" s="2"/>
      <c r="J15" s="2"/>
      <c r="K15" s="18" t="str">
        <f>IF(AND(G15&lt;&gt;"",H15&lt;&gt;"",I15&lt;&gt;""),AVERAGE(G15,H15,I15)*CHOOSE(MATCH(F15,{"Known, Not Addressed","Known, Partially Addressed","Known, Fully Addressed","Unknown/Needs Assessment","Recently Discovered"},0),1,0.6,0.3,1.2,1.1),"")</f>
        <v/>
      </c>
      <c r="L15" s="2"/>
    </row>
    <row r="16" spans="1:12" ht="14.25" hidden="1" customHeight="1" x14ac:dyDescent="0.55000000000000004">
      <c r="A16" s="18" t="str">
        <f>IF(B16&lt;&gt;"","VU"&amp;TEXT(ROW()-1,"000"),"")</f>
        <v/>
      </c>
      <c r="B16" s="2"/>
      <c r="C16" s="2"/>
      <c r="D16" s="2"/>
      <c r="E16" s="2"/>
      <c r="F16" s="2"/>
      <c r="G16" s="2"/>
      <c r="H16" s="2"/>
      <c r="I16" s="2"/>
      <c r="J16" s="2"/>
      <c r="K16" s="18" t="str">
        <f>IF(AND(G16&lt;&gt;"",H16&lt;&gt;"",I16&lt;&gt;""),AVERAGE(G16,H16,I16)*CHOOSE(MATCH(F16,{"Known, Not Addressed","Known, Partially Addressed","Known, Fully Addressed","Unknown/Needs Assessment","Recently Discovered"},0),1,0.6,0.3,1.2,1.1),"")</f>
        <v/>
      </c>
      <c r="L16" s="2"/>
    </row>
    <row r="17" spans="1:12" ht="15" hidden="1" customHeight="1" x14ac:dyDescent="0.6">
      <c r="A17" s="68" t="s">
        <v>123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14.25" hidden="1" customHeight="1" x14ac:dyDescent="0.55000000000000004">
      <c r="A18" s="18" t="str">
        <f t="shared" ref="A18:A49" si="1">IF(B18&lt;&gt;"","VU"&amp;TEXT(ROW()-1,"000"),"")</f>
        <v/>
      </c>
      <c r="B18" s="2"/>
      <c r="C18" s="2"/>
      <c r="D18" s="2"/>
      <c r="E18" s="2"/>
      <c r="F18" s="2"/>
      <c r="G18" s="2"/>
      <c r="H18" s="2"/>
      <c r="I18" s="2"/>
      <c r="J18" s="2"/>
      <c r="K18" s="18" t="str">
        <f>IF(AND(G18&lt;&gt;"",H18&lt;&gt;"",I18&lt;&gt;""),AVERAGE(G18,H18,I18)*CHOOSE(MATCH(F18,{"Known, Not Addressed","Known, Partially Addressed","Known, Fully Addressed","Unknown/Needs Assessment","Recently Discovered"},0),1,0.6,0.3,1.2,1.1),"")</f>
        <v/>
      </c>
      <c r="L18" s="2"/>
    </row>
    <row r="19" spans="1:12" ht="14.25" hidden="1" customHeight="1" x14ac:dyDescent="0.55000000000000004">
      <c r="A19" s="18" t="str">
        <f t="shared" si="1"/>
        <v/>
      </c>
      <c r="B19" s="2"/>
      <c r="C19" s="2"/>
      <c r="D19" s="2"/>
      <c r="E19" s="2"/>
      <c r="F19" s="2"/>
      <c r="G19" s="2"/>
      <c r="H19" s="2"/>
      <c r="I19" s="2"/>
      <c r="J19" s="2"/>
      <c r="K19" s="18" t="str">
        <f>IF(AND(G19&lt;&gt;"",H19&lt;&gt;"",I19&lt;&gt;""),AVERAGE(G19,H19,I19)*CHOOSE(MATCH(F19,{"Known, Not Addressed","Known, Partially Addressed","Known, Fully Addressed","Unknown/Needs Assessment","Recently Discovered"},0),1,0.6,0.3,1.2,1.1),"")</f>
        <v/>
      </c>
      <c r="L19" s="2"/>
    </row>
    <row r="20" spans="1:12" ht="14.25" hidden="1" customHeight="1" x14ac:dyDescent="0.55000000000000004">
      <c r="A20" s="18" t="str">
        <f t="shared" si="1"/>
        <v/>
      </c>
      <c r="B20" s="2"/>
      <c r="C20" s="2"/>
      <c r="D20" s="2"/>
      <c r="E20" s="2"/>
      <c r="F20" s="2"/>
      <c r="G20" s="2"/>
      <c r="H20" s="2"/>
      <c r="I20" s="2"/>
      <c r="J20" s="2"/>
      <c r="K20" s="18" t="str">
        <f>IF(AND(G20&lt;&gt;"",H20&lt;&gt;"",I20&lt;&gt;""),AVERAGE(G20,H20,I20)*CHOOSE(MATCH(F20,{"Known, Not Addressed","Known, Partially Addressed","Known, Fully Addressed","Unknown/Needs Assessment","Recently Discovered"},0),1,0.6,0.3,1.2,1.1),"")</f>
        <v/>
      </c>
      <c r="L20" s="2"/>
    </row>
    <row r="21" spans="1:12" ht="14.25" hidden="1" customHeight="1" x14ac:dyDescent="0.55000000000000004">
      <c r="A21" s="18" t="str">
        <f t="shared" si="1"/>
        <v/>
      </c>
      <c r="B21" s="2"/>
      <c r="C21" s="2"/>
      <c r="D21" s="2"/>
      <c r="E21" s="2"/>
      <c r="F21" s="2"/>
      <c r="G21" s="2"/>
      <c r="H21" s="2"/>
      <c r="I21" s="2"/>
      <c r="J21" s="2"/>
      <c r="K21" s="18" t="str">
        <f>IF(AND(G21&lt;&gt;"",H21&lt;&gt;"",I21&lt;&gt;""),AVERAGE(G21,H21,I21)*CHOOSE(MATCH(F21,{"Known, Not Addressed","Known, Partially Addressed","Known, Fully Addressed","Unknown/Needs Assessment","Recently Discovered"},0),1,0.6,0.3,1.2,1.1),"")</f>
        <v/>
      </c>
      <c r="L21" s="2"/>
    </row>
    <row r="22" spans="1:12" ht="14.25" hidden="1" customHeight="1" x14ac:dyDescent="0.55000000000000004">
      <c r="A22" s="18" t="str">
        <f t="shared" si="1"/>
        <v/>
      </c>
      <c r="B22" s="2"/>
      <c r="C22" s="2"/>
      <c r="D22" s="2"/>
      <c r="E22" s="2"/>
      <c r="F22" s="2"/>
      <c r="G22" s="2"/>
      <c r="H22" s="2"/>
      <c r="I22" s="2"/>
      <c r="J22" s="2"/>
      <c r="K22" s="18" t="str">
        <f>IF(AND(G22&lt;&gt;"",H22&lt;&gt;"",I22&lt;&gt;""),AVERAGE(G22,H22,I22)*CHOOSE(MATCH(F22,{"Known, Not Addressed","Known, Partially Addressed","Known, Fully Addressed","Unknown/Needs Assessment","Recently Discovered"},0),1,0.6,0.3,1.2,1.1),"")</f>
        <v/>
      </c>
      <c r="L22" s="2"/>
    </row>
    <row r="23" spans="1:12" ht="14.25" hidden="1" customHeight="1" x14ac:dyDescent="0.55000000000000004">
      <c r="A23" s="18" t="str">
        <f t="shared" si="1"/>
        <v/>
      </c>
      <c r="B23" s="2"/>
      <c r="C23" s="2"/>
      <c r="D23" s="2"/>
      <c r="E23" s="2"/>
      <c r="F23" s="2"/>
      <c r="G23" s="2"/>
      <c r="H23" s="2"/>
      <c r="I23" s="2"/>
      <c r="J23" s="2"/>
      <c r="K23" s="18" t="str">
        <f>IF(AND(G23&lt;&gt;"",H23&lt;&gt;"",I23&lt;&gt;""),AVERAGE(G23,H23,I23)*CHOOSE(MATCH(F23,{"Known, Not Addressed","Known, Partially Addressed","Known, Fully Addressed","Unknown/Needs Assessment","Recently Discovered"},0),1,0.6,0.3,1.2,1.1),"")</f>
        <v/>
      </c>
      <c r="L23" s="2"/>
    </row>
    <row r="24" spans="1:12" ht="14.25" hidden="1" customHeight="1" x14ac:dyDescent="0.55000000000000004">
      <c r="A24" s="18" t="str">
        <f t="shared" si="1"/>
        <v/>
      </c>
      <c r="B24" s="2"/>
      <c r="C24" s="2"/>
      <c r="D24" s="2"/>
      <c r="E24" s="2"/>
      <c r="F24" s="2"/>
      <c r="G24" s="2"/>
      <c r="H24" s="2"/>
      <c r="I24" s="2"/>
      <c r="J24" s="2"/>
      <c r="K24" s="18" t="str">
        <f>IF(AND(G24&lt;&gt;"",H24&lt;&gt;"",I24&lt;&gt;""),AVERAGE(G24,H24,I24)*CHOOSE(MATCH(F24,{"Known, Not Addressed","Known, Partially Addressed","Known, Fully Addressed","Unknown/Needs Assessment","Recently Discovered"},0),1,0.6,0.3,1.2,1.1),"")</f>
        <v/>
      </c>
      <c r="L24" s="2"/>
    </row>
    <row r="25" spans="1:12" ht="14.25" hidden="1" customHeight="1" x14ac:dyDescent="0.55000000000000004">
      <c r="A25" s="18" t="str">
        <f t="shared" si="1"/>
        <v/>
      </c>
      <c r="B25" s="2"/>
      <c r="C25" s="2"/>
      <c r="D25" s="2"/>
      <c r="E25" s="2"/>
      <c r="F25" s="2"/>
      <c r="G25" s="2"/>
      <c r="H25" s="2"/>
      <c r="I25" s="2"/>
      <c r="J25" s="2"/>
      <c r="K25" s="18" t="str">
        <f>IF(AND(G25&lt;&gt;"",H25&lt;&gt;"",I25&lt;&gt;""),AVERAGE(G25,H25,I25)*CHOOSE(MATCH(F25,{"Known, Not Addressed","Known, Partially Addressed","Known, Fully Addressed","Unknown/Needs Assessment","Recently Discovered"},0),1,0.6,0.3,1.2,1.1),"")</f>
        <v/>
      </c>
      <c r="L25" s="2"/>
    </row>
    <row r="26" spans="1:12" ht="14.25" hidden="1" customHeight="1" x14ac:dyDescent="0.55000000000000004">
      <c r="A26" s="18" t="str">
        <f t="shared" si="1"/>
        <v/>
      </c>
      <c r="B26" s="2"/>
      <c r="C26" s="2"/>
      <c r="D26" s="2"/>
      <c r="E26" s="2"/>
      <c r="F26" s="2"/>
      <c r="G26" s="2"/>
      <c r="H26" s="2"/>
      <c r="I26" s="2"/>
      <c r="J26" s="2"/>
      <c r="K26" s="18" t="str">
        <f>IF(AND(G26&lt;&gt;"",H26&lt;&gt;"",I26&lt;&gt;""),AVERAGE(G26,H26,I26)*CHOOSE(MATCH(F26,{"Known, Not Addressed","Known, Partially Addressed","Known, Fully Addressed","Unknown/Needs Assessment","Recently Discovered"},0),1,0.6,0.3,1.2,1.1),"")</f>
        <v/>
      </c>
      <c r="L26" s="2"/>
    </row>
    <row r="27" spans="1:12" ht="14.25" hidden="1" customHeight="1" x14ac:dyDescent="0.55000000000000004">
      <c r="A27" s="18" t="str">
        <f t="shared" si="1"/>
        <v/>
      </c>
      <c r="B27" s="2"/>
      <c r="C27" s="2"/>
      <c r="D27" s="2"/>
      <c r="E27" s="2"/>
      <c r="F27" s="2"/>
      <c r="G27" s="2"/>
      <c r="H27" s="2"/>
      <c r="I27" s="2"/>
      <c r="J27" s="2"/>
      <c r="K27" s="18" t="str">
        <f>IF(AND(G27&lt;&gt;"",H27&lt;&gt;"",I27&lt;&gt;""),AVERAGE(G27,H27,I27)*CHOOSE(MATCH(F27,{"Known, Not Addressed","Known, Partially Addressed","Known, Fully Addressed","Unknown/Needs Assessment","Recently Discovered"},0),1,0.6,0.3,1.2,1.1),"")</f>
        <v/>
      </c>
      <c r="L27" s="2"/>
    </row>
    <row r="28" spans="1:12" ht="14.25" hidden="1" customHeight="1" x14ac:dyDescent="0.55000000000000004">
      <c r="A28" s="18" t="str">
        <f t="shared" si="1"/>
        <v/>
      </c>
      <c r="B28" s="2"/>
      <c r="C28" s="2"/>
      <c r="D28" s="2"/>
      <c r="E28" s="2"/>
      <c r="F28" s="2"/>
      <c r="G28" s="2"/>
      <c r="H28" s="2"/>
      <c r="I28" s="2"/>
      <c r="J28" s="2"/>
      <c r="K28" s="18" t="str">
        <f>IF(AND(G28&lt;&gt;"",H28&lt;&gt;"",I28&lt;&gt;""),AVERAGE(G28,H28,I28)*CHOOSE(MATCH(F28,{"Known, Not Addressed","Known, Partially Addressed","Known, Fully Addressed","Unknown/Needs Assessment","Recently Discovered"},0),1,0.6,0.3,1.2,1.1),"")</f>
        <v/>
      </c>
      <c r="L28" s="2"/>
    </row>
    <row r="29" spans="1:12" ht="14.25" hidden="1" customHeight="1" x14ac:dyDescent="0.55000000000000004">
      <c r="A29" s="18" t="str">
        <f t="shared" si="1"/>
        <v/>
      </c>
      <c r="B29" s="2"/>
      <c r="C29" s="2"/>
      <c r="D29" s="2"/>
      <c r="E29" s="2"/>
      <c r="F29" s="2"/>
      <c r="G29" s="2"/>
      <c r="H29" s="2"/>
      <c r="I29" s="2"/>
      <c r="J29" s="2"/>
      <c r="K29" s="18" t="str">
        <f>IF(AND(G29&lt;&gt;"",H29&lt;&gt;"",I29&lt;&gt;""),AVERAGE(G29,H29,I29)*CHOOSE(MATCH(F29,{"Known, Not Addressed","Known, Partially Addressed","Known, Fully Addressed","Unknown/Needs Assessment","Recently Discovered"},0),1,0.6,0.3,1.2,1.1),"")</f>
        <v/>
      </c>
      <c r="L29" s="2"/>
    </row>
    <row r="30" spans="1:12" ht="14.25" hidden="1" customHeight="1" x14ac:dyDescent="0.55000000000000004">
      <c r="A30" s="18" t="str">
        <f t="shared" si="1"/>
        <v/>
      </c>
      <c r="B30" s="2"/>
      <c r="C30" s="2"/>
      <c r="D30" s="2"/>
      <c r="E30" s="2"/>
      <c r="F30" s="2"/>
      <c r="G30" s="2"/>
      <c r="H30" s="2"/>
      <c r="I30" s="2"/>
      <c r="J30" s="2"/>
      <c r="K30" s="18" t="str">
        <f>IF(AND(G30&lt;&gt;"",H30&lt;&gt;"",I30&lt;&gt;""),AVERAGE(G30,H30,I30)*CHOOSE(MATCH(F30,{"Known, Not Addressed","Known, Partially Addressed","Known, Fully Addressed","Unknown/Needs Assessment","Recently Discovered"},0),1,0.6,0.3,1.2,1.1),"")</f>
        <v/>
      </c>
      <c r="L30" s="2"/>
    </row>
    <row r="31" spans="1:12" ht="14.25" hidden="1" customHeight="1" x14ac:dyDescent="0.55000000000000004">
      <c r="A31" s="18" t="str">
        <f t="shared" si="1"/>
        <v/>
      </c>
      <c r="B31" s="2"/>
      <c r="C31" s="2"/>
      <c r="D31" s="2"/>
      <c r="E31" s="2"/>
      <c r="F31" s="2"/>
      <c r="G31" s="2"/>
      <c r="H31" s="2"/>
      <c r="I31" s="2"/>
      <c r="J31" s="2"/>
      <c r="K31" s="18" t="str">
        <f>IF(AND(G31&lt;&gt;"",H31&lt;&gt;"",I31&lt;&gt;""),AVERAGE(G31,H31,I31)*CHOOSE(MATCH(F31,{"Known, Not Addressed","Known, Partially Addressed","Known, Fully Addressed","Unknown/Needs Assessment","Recently Discovered"},0),1,0.6,0.3,1.2,1.1),"")</f>
        <v/>
      </c>
      <c r="L31" s="2"/>
    </row>
    <row r="32" spans="1:12" ht="14.25" hidden="1" customHeight="1" x14ac:dyDescent="0.55000000000000004">
      <c r="A32" s="18" t="str">
        <f t="shared" si="1"/>
        <v/>
      </c>
      <c r="B32" s="2"/>
      <c r="C32" s="2"/>
      <c r="D32" s="2"/>
      <c r="E32" s="2"/>
      <c r="F32" s="2"/>
      <c r="G32" s="2"/>
      <c r="H32" s="2"/>
      <c r="I32" s="2"/>
      <c r="J32" s="2"/>
      <c r="K32" s="18" t="str">
        <f>IF(AND(G32&lt;&gt;"",H32&lt;&gt;"",I32&lt;&gt;""),AVERAGE(G32,H32,I32)*CHOOSE(MATCH(F32,{"Known, Not Addressed","Known, Partially Addressed","Known, Fully Addressed","Unknown/Needs Assessment","Recently Discovered"},0),1,0.6,0.3,1.2,1.1),"")</f>
        <v/>
      </c>
      <c r="L32" s="2"/>
    </row>
    <row r="33" spans="1:12" ht="14.25" hidden="1" customHeight="1" x14ac:dyDescent="0.55000000000000004">
      <c r="A33" s="18" t="str">
        <f t="shared" si="1"/>
        <v/>
      </c>
      <c r="B33" s="2"/>
      <c r="C33" s="2"/>
      <c r="D33" s="2"/>
      <c r="E33" s="2"/>
      <c r="F33" s="2"/>
      <c r="G33" s="2"/>
      <c r="H33" s="2"/>
      <c r="I33" s="2"/>
      <c r="J33" s="2"/>
      <c r="K33" s="18" t="str">
        <f>IF(AND(G33&lt;&gt;"",H33&lt;&gt;"",I33&lt;&gt;""),AVERAGE(G33,H33,I33)*CHOOSE(MATCH(F33,{"Known, Not Addressed","Known, Partially Addressed","Known, Fully Addressed","Unknown/Needs Assessment","Recently Discovered"},0),1,0.6,0.3,1.2,1.1),"")</f>
        <v/>
      </c>
      <c r="L33" s="2"/>
    </row>
    <row r="34" spans="1:12" ht="14.25" hidden="1" customHeight="1" x14ac:dyDescent="0.55000000000000004">
      <c r="A34" s="18" t="str">
        <f t="shared" si="1"/>
        <v/>
      </c>
      <c r="B34" s="2"/>
      <c r="C34" s="2"/>
      <c r="D34" s="2"/>
      <c r="E34" s="2"/>
      <c r="F34" s="2"/>
      <c r="G34" s="2"/>
      <c r="H34" s="2"/>
      <c r="I34" s="2"/>
      <c r="J34" s="2"/>
      <c r="K34" s="18" t="str">
        <f>IF(AND(G34&lt;&gt;"",H34&lt;&gt;"",I34&lt;&gt;""),AVERAGE(G34,H34,I34)*CHOOSE(MATCH(F34,{"Known, Not Addressed","Known, Partially Addressed","Known, Fully Addressed","Unknown/Needs Assessment","Recently Discovered"},0),1,0.6,0.3,1.2,1.1),"")</f>
        <v/>
      </c>
      <c r="L34" s="2"/>
    </row>
    <row r="35" spans="1:12" ht="14.25" hidden="1" customHeight="1" x14ac:dyDescent="0.55000000000000004">
      <c r="A35" s="18" t="str">
        <f t="shared" si="1"/>
        <v/>
      </c>
      <c r="B35" s="2"/>
      <c r="C35" s="2"/>
      <c r="D35" s="2"/>
      <c r="E35" s="2"/>
      <c r="F35" s="2"/>
      <c r="G35" s="2"/>
      <c r="H35" s="2"/>
      <c r="I35" s="2"/>
      <c r="J35" s="2"/>
      <c r="K35" s="18" t="str">
        <f>IF(AND(G35&lt;&gt;"",H35&lt;&gt;"",I35&lt;&gt;""),AVERAGE(G35,H35,I35)*CHOOSE(MATCH(F35,{"Known, Not Addressed","Known, Partially Addressed","Known, Fully Addressed","Unknown/Needs Assessment","Recently Discovered"},0),1,0.6,0.3,1.2,1.1),"")</f>
        <v/>
      </c>
      <c r="L35" s="2"/>
    </row>
    <row r="36" spans="1:12" ht="14.25" hidden="1" customHeight="1" x14ac:dyDescent="0.55000000000000004">
      <c r="A36" s="18" t="str">
        <f t="shared" si="1"/>
        <v/>
      </c>
      <c r="B36" s="2"/>
      <c r="C36" s="2"/>
      <c r="D36" s="2"/>
      <c r="E36" s="2"/>
      <c r="F36" s="2"/>
      <c r="G36" s="2"/>
      <c r="H36" s="2"/>
      <c r="I36" s="2"/>
      <c r="J36" s="2"/>
      <c r="K36" s="18" t="str">
        <f>IF(AND(G36&lt;&gt;"",H36&lt;&gt;"",I36&lt;&gt;""),AVERAGE(G36,H36,I36)*CHOOSE(MATCH(F36,{"Known, Not Addressed","Known, Partially Addressed","Known, Fully Addressed","Unknown/Needs Assessment","Recently Discovered"},0),1,0.6,0.3,1.2,1.1),"")</f>
        <v/>
      </c>
      <c r="L36" s="2"/>
    </row>
    <row r="37" spans="1:12" ht="14.25" hidden="1" customHeight="1" x14ac:dyDescent="0.55000000000000004">
      <c r="A37" s="18" t="str">
        <f t="shared" si="1"/>
        <v/>
      </c>
      <c r="B37" s="2"/>
      <c r="C37" s="2"/>
      <c r="D37" s="2"/>
      <c r="E37" s="2"/>
      <c r="F37" s="2"/>
      <c r="G37" s="2"/>
      <c r="H37" s="2"/>
      <c r="I37" s="2"/>
      <c r="J37" s="2"/>
      <c r="K37" s="18" t="str">
        <f>IF(AND(G37&lt;&gt;"",H37&lt;&gt;"",I37&lt;&gt;""),AVERAGE(G37,H37,I37)*CHOOSE(MATCH(F37,{"Known, Not Addressed","Known, Partially Addressed","Known, Fully Addressed","Unknown/Needs Assessment","Recently Discovered"},0),1,0.6,0.3,1.2,1.1),"")</f>
        <v/>
      </c>
      <c r="L37" s="2"/>
    </row>
    <row r="38" spans="1:12" ht="14.25" hidden="1" customHeight="1" x14ac:dyDescent="0.55000000000000004">
      <c r="A38" s="18" t="str">
        <f t="shared" si="1"/>
        <v/>
      </c>
      <c r="B38" s="2"/>
      <c r="C38" s="2"/>
      <c r="D38" s="2"/>
      <c r="E38" s="2"/>
      <c r="F38" s="2"/>
      <c r="G38" s="2"/>
      <c r="H38" s="2"/>
      <c r="I38" s="2"/>
      <c r="J38" s="2"/>
      <c r="K38" s="18" t="str">
        <f>IF(AND(G38&lt;&gt;"",H38&lt;&gt;"",I38&lt;&gt;""),AVERAGE(G38,H38,I38)*CHOOSE(MATCH(F38,{"Known, Not Addressed","Known, Partially Addressed","Known, Fully Addressed","Unknown/Needs Assessment","Recently Discovered"},0),1,0.6,0.3,1.2,1.1),"")</f>
        <v/>
      </c>
      <c r="L38" s="2"/>
    </row>
    <row r="39" spans="1:12" ht="14.25" hidden="1" customHeight="1" x14ac:dyDescent="0.55000000000000004">
      <c r="A39" s="18" t="str">
        <f t="shared" si="1"/>
        <v/>
      </c>
      <c r="B39" s="2"/>
      <c r="C39" s="2"/>
      <c r="D39" s="2"/>
      <c r="E39" s="2"/>
      <c r="F39" s="2"/>
      <c r="G39" s="2"/>
      <c r="H39" s="2"/>
      <c r="I39" s="2"/>
      <c r="J39" s="2"/>
      <c r="K39" s="18" t="str">
        <f>IF(AND(G39&lt;&gt;"",H39&lt;&gt;"",I39&lt;&gt;""),AVERAGE(G39,H39,I39)*CHOOSE(MATCH(F39,{"Known, Not Addressed","Known, Partially Addressed","Known, Fully Addressed","Unknown/Needs Assessment","Recently Discovered"},0),1,0.6,0.3,1.2,1.1),"")</f>
        <v/>
      </c>
      <c r="L39" s="2"/>
    </row>
    <row r="40" spans="1:12" ht="14.25" hidden="1" customHeight="1" x14ac:dyDescent="0.55000000000000004">
      <c r="A40" s="18" t="str">
        <f t="shared" si="1"/>
        <v/>
      </c>
      <c r="B40" s="2"/>
      <c r="C40" s="2"/>
      <c r="D40" s="2"/>
      <c r="E40" s="2"/>
      <c r="F40" s="2"/>
      <c r="G40" s="2"/>
      <c r="H40" s="2"/>
      <c r="I40" s="2"/>
      <c r="J40" s="2"/>
      <c r="K40" s="18" t="str">
        <f>IF(AND(G40&lt;&gt;"",H40&lt;&gt;"",I40&lt;&gt;""),AVERAGE(G40,H40,I40)*CHOOSE(MATCH(F40,{"Known, Not Addressed","Known, Partially Addressed","Known, Fully Addressed","Unknown/Needs Assessment","Recently Discovered"},0),1,0.6,0.3,1.2,1.1),"")</f>
        <v/>
      </c>
      <c r="L40" s="2"/>
    </row>
    <row r="41" spans="1:12" ht="14.25" hidden="1" customHeight="1" x14ac:dyDescent="0.55000000000000004">
      <c r="A41" s="18" t="str">
        <f t="shared" si="1"/>
        <v/>
      </c>
      <c r="B41" s="2"/>
      <c r="C41" s="2"/>
      <c r="D41" s="2"/>
      <c r="E41" s="2"/>
      <c r="F41" s="2"/>
      <c r="G41" s="2"/>
      <c r="H41" s="2"/>
      <c r="I41" s="2"/>
      <c r="J41" s="2"/>
      <c r="K41" s="18" t="str">
        <f>IF(AND(G41&lt;&gt;"",H41&lt;&gt;"",I41&lt;&gt;""),AVERAGE(G41,H41,I41)*CHOOSE(MATCH(F41,{"Known, Not Addressed","Known, Partially Addressed","Known, Fully Addressed","Unknown/Needs Assessment","Recently Discovered"},0),1,0.6,0.3,1.2,1.1),"")</f>
        <v/>
      </c>
      <c r="L41" s="2"/>
    </row>
    <row r="42" spans="1:12" ht="14.25" hidden="1" customHeight="1" x14ac:dyDescent="0.55000000000000004">
      <c r="A42" s="18" t="str">
        <f t="shared" si="1"/>
        <v/>
      </c>
      <c r="B42" s="2"/>
      <c r="C42" s="2"/>
      <c r="D42" s="2"/>
      <c r="E42" s="2"/>
      <c r="F42" s="2"/>
      <c r="G42" s="2"/>
      <c r="H42" s="2"/>
      <c r="I42" s="2"/>
      <c r="J42" s="2"/>
      <c r="K42" s="18" t="str">
        <f>IF(AND(G42&lt;&gt;"",H42&lt;&gt;"",I42&lt;&gt;""),AVERAGE(G42,H42,I42)*CHOOSE(MATCH(F42,{"Known, Not Addressed","Known, Partially Addressed","Known, Fully Addressed","Unknown/Needs Assessment","Recently Discovered"},0),1,0.6,0.3,1.2,1.1),"")</f>
        <v/>
      </c>
      <c r="L42" s="2"/>
    </row>
    <row r="43" spans="1:12" ht="14.25" hidden="1" customHeight="1" x14ac:dyDescent="0.55000000000000004">
      <c r="A43" s="18" t="str">
        <f t="shared" si="1"/>
        <v/>
      </c>
      <c r="B43" s="2"/>
      <c r="C43" s="2"/>
      <c r="D43" s="2"/>
      <c r="E43" s="2"/>
      <c r="F43" s="2"/>
      <c r="G43" s="2"/>
      <c r="H43" s="2"/>
      <c r="I43" s="2"/>
      <c r="J43" s="2"/>
      <c r="K43" s="18" t="str">
        <f>IF(AND(G43&lt;&gt;"",H43&lt;&gt;"",I43&lt;&gt;""),AVERAGE(G43,H43,I43)*CHOOSE(MATCH(F43,{"Known, Not Addressed","Known, Partially Addressed","Known, Fully Addressed","Unknown/Needs Assessment","Recently Discovered"},0),1,0.6,0.3,1.2,1.1),"")</f>
        <v/>
      </c>
      <c r="L43" s="2"/>
    </row>
    <row r="44" spans="1:12" ht="14.25" hidden="1" customHeight="1" x14ac:dyDescent="0.55000000000000004">
      <c r="A44" s="18" t="str">
        <f t="shared" si="1"/>
        <v/>
      </c>
      <c r="B44" s="2"/>
      <c r="C44" s="2"/>
      <c r="D44" s="2"/>
      <c r="E44" s="2"/>
      <c r="F44" s="2"/>
      <c r="G44" s="2"/>
      <c r="H44" s="2"/>
      <c r="I44" s="2"/>
      <c r="J44" s="2"/>
      <c r="K44" s="18" t="str">
        <f>IF(AND(G44&lt;&gt;"",H44&lt;&gt;"",I44&lt;&gt;""),AVERAGE(G44,H44,I44)*CHOOSE(MATCH(F44,{"Known, Not Addressed","Known, Partially Addressed","Known, Fully Addressed","Unknown/Needs Assessment","Recently Discovered"},0),1,0.6,0.3,1.2,1.1),"")</f>
        <v/>
      </c>
      <c r="L44" s="2"/>
    </row>
    <row r="45" spans="1:12" ht="14.25" hidden="1" customHeight="1" x14ac:dyDescent="0.55000000000000004">
      <c r="A45" s="18" t="str">
        <f t="shared" si="1"/>
        <v/>
      </c>
      <c r="B45" s="2"/>
      <c r="C45" s="2"/>
      <c r="D45" s="2"/>
      <c r="E45" s="2"/>
      <c r="F45" s="2"/>
      <c r="G45" s="2"/>
      <c r="H45" s="2"/>
      <c r="I45" s="2"/>
      <c r="J45" s="2"/>
      <c r="K45" s="18" t="str">
        <f>IF(AND(G45&lt;&gt;"",H45&lt;&gt;"",I45&lt;&gt;""),AVERAGE(G45,H45,I45)*CHOOSE(MATCH(F45,{"Known, Not Addressed","Known, Partially Addressed","Known, Fully Addressed","Unknown/Needs Assessment","Recently Discovered"},0),1,0.6,0.3,1.2,1.1),"")</f>
        <v/>
      </c>
      <c r="L45" s="2"/>
    </row>
    <row r="46" spans="1:12" ht="14.25" hidden="1" customHeight="1" x14ac:dyDescent="0.55000000000000004">
      <c r="A46" s="18" t="str">
        <f t="shared" si="1"/>
        <v/>
      </c>
      <c r="B46" s="2"/>
      <c r="C46" s="2"/>
      <c r="D46" s="2"/>
      <c r="E46" s="2"/>
      <c r="F46" s="2"/>
      <c r="G46" s="2"/>
      <c r="H46" s="2"/>
      <c r="I46" s="2"/>
      <c r="J46" s="2"/>
      <c r="K46" s="18" t="str">
        <f>IF(AND(G46&lt;&gt;"",H46&lt;&gt;"",I46&lt;&gt;""),AVERAGE(G46,H46,I46)*CHOOSE(MATCH(F46,{"Known, Not Addressed","Known, Partially Addressed","Known, Fully Addressed","Unknown/Needs Assessment","Recently Discovered"},0),1,0.6,0.3,1.2,1.1),"")</f>
        <v/>
      </c>
      <c r="L46" s="2"/>
    </row>
    <row r="47" spans="1:12" ht="14.25" hidden="1" customHeight="1" x14ac:dyDescent="0.55000000000000004">
      <c r="A47" s="18" t="str">
        <f t="shared" si="1"/>
        <v/>
      </c>
      <c r="B47" s="2"/>
      <c r="C47" s="2"/>
      <c r="D47" s="2"/>
      <c r="E47" s="2"/>
      <c r="F47" s="2"/>
      <c r="G47" s="2"/>
      <c r="H47" s="2"/>
      <c r="I47" s="2"/>
      <c r="J47" s="2"/>
      <c r="K47" s="18" t="str">
        <f>IF(AND(G47&lt;&gt;"",H47&lt;&gt;"",I47&lt;&gt;""),AVERAGE(G47,H47,I47)*CHOOSE(MATCH(F47,{"Known, Not Addressed","Known, Partially Addressed","Known, Fully Addressed","Unknown/Needs Assessment","Recently Discovered"},0),1,0.6,0.3,1.2,1.1),"")</f>
        <v/>
      </c>
      <c r="L47" s="2"/>
    </row>
    <row r="48" spans="1:12" ht="14.25" hidden="1" customHeight="1" x14ac:dyDescent="0.55000000000000004">
      <c r="A48" s="18" t="str">
        <f t="shared" si="1"/>
        <v/>
      </c>
      <c r="B48" s="2"/>
      <c r="C48" s="2"/>
      <c r="D48" s="2"/>
      <c r="E48" s="2"/>
      <c r="F48" s="2"/>
      <c r="G48" s="2"/>
      <c r="H48" s="2"/>
      <c r="I48" s="2"/>
      <c r="J48" s="2"/>
      <c r="K48" s="18" t="str">
        <f>IF(AND(G48&lt;&gt;"",H48&lt;&gt;"",I48&lt;&gt;""),AVERAGE(G48,H48,I48)*CHOOSE(MATCH(F48,{"Known, Not Addressed","Known, Partially Addressed","Known, Fully Addressed","Unknown/Needs Assessment","Recently Discovered"},0),1,0.6,0.3,1.2,1.1),"")</f>
        <v/>
      </c>
      <c r="L48" s="2"/>
    </row>
    <row r="49" spans="1:12" ht="14.25" hidden="1" customHeight="1" x14ac:dyDescent="0.55000000000000004">
      <c r="A49" s="18" t="str">
        <f t="shared" si="1"/>
        <v/>
      </c>
      <c r="B49" s="2"/>
      <c r="C49" s="2"/>
      <c r="D49" s="2"/>
      <c r="E49" s="2"/>
      <c r="F49" s="2"/>
      <c r="G49" s="2"/>
      <c r="H49" s="2"/>
      <c r="I49" s="2"/>
      <c r="J49" s="2"/>
      <c r="K49" s="18" t="str">
        <f>IF(AND(G49&lt;&gt;"",H49&lt;&gt;"",I49&lt;&gt;""),AVERAGE(G49,H49,I49)*CHOOSE(MATCH(F49,{"Known, Not Addressed","Known, Partially Addressed","Known, Fully Addressed","Unknown/Needs Assessment","Recently Discovered"},0),1,0.6,0.3,1.2,1.1),"")</f>
        <v/>
      </c>
      <c r="L49" s="2"/>
    </row>
    <row r="50" spans="1:12" ht="14.25" hidden="1" customHeight="1" x14ac:dyDescent="0.55000000000000004">
      <c r="A50" s="18" t="str">
        <f t="shared" ref="A50:A81" si="2">IF(B50&lt;&gt;"","VU"&amp;TEXT(ROW()-1,"000"),"")</f>
        <v/>
      </c>
      <c r="B50" s="2"/>
      <c r="C50" s="2"/>
      <c r="D50" s="2"/>
      <c r="E50" s="2"/>
      <c r="F50" s="2"/>
      <c r="G50" s="2"/>
      <c r="H50" s="2"/>
      <c r="I50" s="2"/>
      <c r="J50" s="2"/>
      <c r="K50" s="18" t="str">
        <f>IF(AND(G50&lt;&gt;"",H50&lt;&gt;"",I50&lt;&gt;""),AVERAGE(G50,H50,I50)*CHOOSE(MATCH(F50,{"Known, Not Addressed","Known, Partially Addressed","Known, Fully Addressed","Unknown/Needs Assessment","Recently Discovered"},0),1,0.6,0.3,1.2,1.1),"")</f>
        <v/>
      </c>
      <c r="L50" s="2"/>
    </row>
    <row r="51" spans="1:12" ht="14.25" hidden="1" customHeight="1" x14ac:dyDescent="0.55000000000000004">
      <c r="A51" s="18" t="str">
        <f t="shared" si="2"/>
        <v/>
      </c>
      <c r="B51" s="2"/>
      <c r="C51" s="2"/>
      <c r="D51" s="2"/>
      <c r="E51" s="2"/>
      <c r="F51" s="2"/>
      <c r="G51" s="2"/>
      <c r="H51" s="2"/>
      <c r="I51" s="2"/>
      <c r="J51" s="2"/>
      <c r="K51" s="18" t="str">
        <f>IF(AND(G51&lt;&gt;"",H51&lt;&gt;"",I51&lt;&gt;""),AVERAGE(G51,H51,I51)*CHOOSE(MATCH(F51,{"Known, Not Addressed","Known, Partially Addressed","Known, Fully Addressed","Unknown/Needs Assessment","Recently Discovered"},0),1,0.6,0.3,1.2,1.1),"")</f>
        <v/>
      </c>
      <c r="L51" s="2"/>
    </row>
    <row r="52" spans="1:12" ht="14.25" hidden="1" customHeight="1" x14ac:dyDescent="0.55000000000000004">
      <c r="A52" s="18" t="str">
        <f t="shared" si="2"/>
        <v/>
      </c>
      <c r="B52" s="2"/>
      <c r="C52" s="2"/>
      <c r="D52" s="2"/>
      <c r="E52" s="2"/>
      <c r="F52" s="2"/>
      <c r="G52" s="2"/>
      <c r="H52" s="2"/>
      <c r="I52" s="2"/>
      <c r="J52" s="2"/>
      <c r="K52" s="18" t="str">
        <f>IF(AND(G52&lt;&gt;"",H52&lt;&gt;"",I52&lt;&gt;""),AVERAGE(G52,H52,I52)*CHOOSE(MATCH(F52,{"Known, Not Addressed","Known, Partially Addressed","Known, Fully Addressed","Unknown/Needs Assessment","Recently Discovered"},0),1,0.6,0.3,1.2,1.1),"")</f>
        <v/>
      </c>
      <c r="L52" s="2"/>
    </row>
    <row r="53" spans="1:12" ht="14.25" hidden="1" customHeight="1" x14ac:dyDescent="0.55000000000000004">
      <c r="A53" s="18" t="str">
        <f t="shared" si="2"/>
        <v/>
      </c>
      <c r="B53" s="2"/>
      <c r="C53" s="2"/>
      <c r="D53" s="2"/>
      <c r="E53" s="2"/>
      <c r="F53" s="2"/>
      <c r="G53" s="2"/>
      <c r="H53" s="2"/>
      <c r="I53" s="2"/>
      <c r="J53" s="2"/>
      <c r="K53" s="18" t="str">
        <f>IF(AND(G53&lt;&gt;"",H53&lt;&gt;"",I53&lt;&gt;""),AVERAGE(G53,H53,I53)*CHOOSE(MATCH(F53,{"Known, Not Addressed","Known, Partially Addressed","Known, Fully Addressed","Unknown/Needs Assessment","Recently Discovered"},0),1,0.6,0.3,1.2,1.1),"")</f>
        <v/>
      </c>
      <c r="L53" s="2"/>
    </row>
    <row r="54" spans="1:12" ht="14.25" hidden="1" customHeight="1" x14ac:dyDescent="0.55000000000000004">
      <c r="A54" s="18" t="str">
        <f t="shared" si="2"/>
        <v/>
      </c>
      <c r="B54" s="2"/>
      <c r="C54" s="2"/>
      <c r="D54" s="2"/>
      <c r="E54" s="2"/>
      <c r="F54" s="2"/>
      <c r="G54" s="2"/>
      <c r="H54" s="2"/>
      <c r="I54" s="2"/>
      <c r="J54" s="2"/>
      <c r="K54" s="18" t="str">
        <f>IF(AND(G54&lt;&gt;"",H54&lt;&gt;"",I54&lt;&gt;""),AVERAGE(G54,H54,I54)*CHOOSE(MATCH(F54,{"Known, Not Addressed","Known, Partially Addressed","Known, Fully Addressed","Unknown/Needs Assessment","Recently Discovered"},0),1,0.6,0.3,1.2,1.1),"")</f>
        <v/>
      </c>
      <c r="L54" s="2"/>
    </row>
    <row r="55" spans="1:12" ht="14.25" hidden="1" customHeight="1" x14ac:dyDescent="0.55000000000000004">
      <c r="A55" s="18" t="str">
        <f t="shared" si="2"/>
        <v/>
      </c>
      <c r="B55" s="2"/>
      <c r="C55" s="2"/>
      <c r="D55" s="2"/>
      <c r="E55" s="2"/>
      <c r="F55" s="2"/>
      <c r="G55" s="2"/>
      <c r="H55" s="2"/>
      <c r="I55" s="2"/>
      <c r="J55" s="2"/>
      <c r="K55" s="18" t="str">
        <f>IF(AND(G55&lt;&gt;"",H55&lt;&gt;"",I55&lt;&gt;""),AVERAGE(G55,H55,I55)*CHOOSE(MATCH(F55,{"Known, Not Addressed","Known, Partially Addressed","Known, Fully Addressed","Unknown/Needs Assessment","Recently Discovered"},0),1,0.6,0.3,1.2,1.1),"")</f>
        <v/>
      </c>
      <c r="L55" s="2"/>
    </row>
    <row r="56" spans="1:12" ht="14.25" hidden="1" customHeight="1" x14ac:dyDescent="0.55000000000000004">
      <c r="A56" s="18" t="str">
        <f t="shared" si="2"/>
        <v/>
      </c>
      <c r="B56" s="2"/>
      <c r="C56" s="2"/>
      <c r="D56" s="2"/>
      <c r="E56" s="2"/>
      <c r="F56" s="2"/>
      <c r="G56" s="2"/>
      <c r="H56" s="2"/>
      <c r="I56" s="2"/>
      <c r="J56" s="2"/>
      <c r="K56" s="18" t="str">
        <f>IF(AND(G56&lt;&gt;"",H56&lt;&gt;"",I56&lt;&gt;""),AVERAGE(G56,H56,I56)*CHOOSE(MATCH(F56,{"Known, Not Addressed","Known, Partially Addressed","Known, Fully Addressed","Unknown/Needs Assessment","Recently Discovered"},0),1,0.6,0.3,1.2,1.1),"")</f>
        <v/>
      </c>
      <c r="L56" s="2"/>
    </row>
    <row r="57" spans="1:12" ht="14.25" hidden="1" customHeight="1" x14ac:dyDescent="0.55000000000000004">
      <c r="A57" s="18" t="str">
        <f t="shared" si="2"/>
        <v/>
      </c>
      <c r="B57" s="2"/>
      <c r="C57" s="2"/>
      <c r="D57" s="2"/>
      <c r="E57" s="2"/>
      <c r="F57" s="2"/>
      <c r="G57" s="2"/>
      <c r="H57" s="2"/>
      <c r="I57" s="2"/>
      <c r="J57" s="2"/>
      <c r="K57" s="18" t="str">
        <f>IF(AND(G57&lt;&gt;"",H57&lt;&gt;"",I57&lt;&gt;""),AVERAGE(G57,H57,I57)*CHOOSE(MATCH(F57,{"Known, Not Addressed","Known, Partially Addressed","Known, Fully Addressed","Unknown/Needs Assessment","Recently Discovered"},0),1,0.6,0.3,1.2,1.1),"")</f>
        <v/>
      </c>
      <c r="L57" s="2"/>
    </row>
    <row r="58" spans="1:12" ht="14.25" hidden="1" customHeight="1" x14ac:dyDescent="0.55000000000000004">
      <c r="A58" s="18" t="str">
        <f t="shared" si="2"/>
        <v/>
      </c>
      <c r="B58" s="2"/>
      <c r="C58" s="2"/>
      <c r="D58" s="2"/>
      <c r="E58" s="2"/>
      <c r="F58" s="2"/>
      <c r="G58" s="2"/>
      <c r="H58" s="2"/>
      <c r="I58" s="2"/>
      <c r="J58" s="2"/>
      <c r="K58" s="18" t="str">
        <f>IF(AND(G58&lt;&gt;"",H58&lt;&gt;"",I58&lt;&gt;""),AVERAGE(G58,H58,I58)*CHOOSE(MATCH(F58,{"Known, Not Addressed","Known, Partially Addressed","Known, Fully Addressed","Unknown/Needs Assessment","Recently Discovered"},0),1,0.6,0.3,1.2,1.1),"")</f>
        <v/>
      </c>
      <c r="L58" s="2"/>
    </row>
    <row r="59" spans="1:12" ht="14.25" hidden="1" customHeight="1" x14ac:dyDescent="0.55000000000000004">
      <c r="A59" s="18" t="str">
        <f t="shared" si="2"/>
        <v/>
      </c>
      <c r="B59" s="2"/>
      <c r="C59" s="2"/>
      <c r="D59" s="2"/>
      <c r="E59" s="2"/>
      <c r="F59" s="2"/>
      <c r="G59" s="2"/>
      <c r="H59" s="2"/>
      <c r="I59" s="2"/>
      <c r="J59" s="2"/>
      <c r="K59" s="18" t="str">
        <f>IF(AND(G59&lt;&gt;"",H59&lt;&gt;"",I59&lt;&gt;""),AVERAGE(G59,H59,I59)*CHOOSE(MATCH(F59,{"Known, Not Addressed","Known, Partially Addressed","Known, Fully Addressed","Unknown/Needs Assessment","Recently Discovered"},0),1,0.6,0.3,1.2,1.1),"")</f>
        <v/>
      </c>
      <c r="L59" s="2"/>
    </row>
    <row r="60" spans="1:12" ht="14.25" hidden="1" customHeight="1" x14ac:dyDescent="0.55000000000000004">
      <c r="A60" s="18" t="str">
        <f t="shared" si="2"/>
        <v/>
      </c>
      <c r="B60" s="2"/>
      <c r="C60" s="2"/>
      <c r="D60" s="2"/>
      <c r="E60" s="2"/>
      <c r="F60" s="2"/>
      <c r="G60" s="2"/>
      <c r="H60" s="2"/>
      <c r="I60" s="2"/>
      <c r="J60" s="2"/>
      <c r="K60" s="18" t="str">
        <f>IF(AND(G60&lt;&gt;"",H60&lt;&gt;"",I60&lt;&gt;""),AVERAGE(G60,H60,I60)*CHOOSE(MATCH(F60,{"Known, Not Addressed","Known, Partially Addressed","Known, Fully Addressed","Unknown/Needs Assessment","Recently Discovered"},0),1,0.6,0.3,1.2,1.1),"")</f>
        <v/>
      </c>
      <c r="L60" s="2"/>
    </row>
    <row r="61" spans="1:12" ht="14.25" hidden="1" customHeight="1" x14ac:dyDescent="0.55000000000000004">
      <c r="A61" s="18" t="str">
        <f t="shared" si="2"/>
        <v/>
      </c>
      <c r="B61" s="2"/>
      <c r="C61" s="2"/>
      <c r="D61" s="2"/>
      <c r="E61" s="2"/>
      <c r="F61" s="2"/>
      <c r="G61" s="2"/>
      <c r="H61" s="2"/>
      <c r="I61" s="2"/>
      <c r="J61" s="2"/>
      <c r="K61" s="18" t="str">
        <f>IF(AND(G61&lt;&gt;"",H61&lt;&gt;"",I61&lt;&gt;""),AVERAGE(G61,H61,I61)*CHOOSE(MATCH(F61,{"Known, Not Addressed","Known, Partially Addressed","Known, Fully Addressed","Unknown/Needs Assessment","Recently Discovered"},0),1,0.6,0.3,1.2,1.1),"")</f>
        <v/>
      </c>
      <c r="L61" s="2"/>
    </row>
    <row r="62" spans="1:12" ht="14.25" hidden="1" customHeight="1" x14ac:dyDescent="0.55000000000000004">
      <c r="A62" s="18" t="str">
        <f t="shared" si="2"/>
        <v/>
      </c>
      <c r="B62" s="2"/>
      <c r="C62" s="2"/>
      <c r="D62" s="2"/>
      <c r="E62" s="2"/>
      <c r="F62" s="2"/>
      <c r="G62" s="2"/>
      <c r="H62" s="2"/>
      <c r="I62" s="2"/>
      <c r="J62" s="2"/>
      <c r="K62" s="18" t="str">
        <f>IF(AND(G62&lt;&gt;"",H62&lt;&gt;"",I62&lt;&gt;""),AVERAGE(G62,H62,I62)*CHOOSE(MATCH(F62,{"Known, Not Addressed","Known, Partially Addressed","Known, Fully Addressed","Unknown/Needs Assessment","Recently Discovered"},0),1,0.6,0.3,1.2,1.1),"")</f>
        <v/>
      </c>
      <c r="L62" s="2"/>
    </row>
    <row r="63" spans="1:12" ht="14.25" hidden="1" customHeight="1" x14ac:dyDescent="0.55000000000000004">
      <c r="A63" s="18" t="str">
        <f t="shared" si="2"/>
        <v/>
      </c>
      <c r="B63" s="2"/>
      <c r="C63" s="2"/>
      <c r="D63" s="2"/>
      <c r="E63" s="2"/>
      <c r="F63" s="2"/>
      <c r="G63" s="2"/>
      <c r="H63" s="2"/>
      <c r="I63" s="2"/>
      <c r="J63" s="2"/>
      <c r="K63" s="18" t="str">
        <f>IF(AND(G63&lt;&gt;"",H63&lt;&gt;"",I63&lt;&gt;""),AVERAGE(G63,H63,I63)*CHOOSE(MATCH(F63,{"Known, Not Addressed","Known, Partially Addressed","Known, Fully Addressed","Unknown/Needs Assessment","Recently Discovered"},0),1,0.6,0.3,1.2,1.1),"")</f>
        <v/>
      </c>
      <c r="L63" s="2"/>
    </row>
    <row r="64" spans="1:12" ht="14.25" hidden="1" customHeight="1" x14ac:dyDescent="0.55000000000000004">
      <c r="A64" s="18" t="str">
        <f t="shared" si="2"/>
        <v/>
      </c>
      <c r="B64" s="2"/>
      <c r="C64" s="2"/>
      <c r="D64" s="2"/>
      <c r="E64" s="2"/>
      <c r="F64" s="2"/>
      <c r="G64" s="2"/>
      <c r="H64" s="2"/>
      <c r="I64" s="2"/>
      <c r="J64" s="2"/>
      <c r="K64" s="18" t="str">
        <f>IF(AND(G64&lt;&gt;"",H64&lt;&gt;"",I64&lt;&gt;""),AVERAGE(G64,H64,I64)*CHOOSE(MATCH(F64,{"Known, Not Addressed","Known, Partially Addressed","Known, Fully Addressed","Unknown/Needs Assessment","Recently Discovered"},0),1,0.6,0.3,1.2,1.1),"")</f>
        <v/>
      </c>
      <c r="L64" s="2"/>
    </row>
    <row r="65" spans="1:12" ht="14.25" hidden="1" customHeight="1" x14ac:dyDescent="0.55000000000000004">
      <c r="A65" s="18" t="str">
        <f t="shared" si="2"/>
        <v/>
      </c>
      <c r="B65" s="2"/>
      <c r="C65" s="2"/>
      <c r="D65" s="2"/>
      <c r="E65" s="2"/>
      <c r="F65" s="2"/>
      <c r="G65" s="2"/>
      <c r="H65" s="2"/>
      <c r="I65" s="2"/>
      <c r="J65" s="2"/>
      <c r="K65" s="18" t="str">
        <f>IF(AND(G65&lt;&gt;"",H65&lt;&gt;"",I65&lt;&gt;""),AVERAGE(G65,H65,I65)*CHOOSE(MATCH(F65,{"Known, Not Addressed","Known, Partially Addressed","Known, Fully Addressed","Unknown/Needs Assessment","Recently Discovered"},0),1,0.6,0.3,1.2,1.1),"")</f>
        <v/>
      </c>
      <c r="L65" s="2"/>
    </row>
    <row r="66" spans="1:12" ht="14.25" hidden="1" customHeight="1" x14ac:dyDescent="0.55000000000000004">
      <c r="A66" s="18" t="str">
        <f t="shared" si="2"/>
        <v/>
      </c>
      <c r="B66" s="2"/>
      <c r="C66" s="2"/>
      <c r="D66" s="2"/>
      <c r="E66" s="2"/>
      <c r="F66" s="2"/>
      <c r="G66" s="2"/>
      <c r="H66" s="2"/>
      <c r="I66" s="2"/>
      <c r="J66" s="2"/>
      <c r="K66" s="18" t="str">
        <f>IF(AND(G66&lt;&gt;"",H66&lt;&gt;"",I66&lt;&gt;""),AVERAGE(G66,H66,I66)*CHOOSE(MATCH(F66,{"Known, Not Addressed","Known, Partially Addressed","Known, Fully Addressed","Unknown/Needs Assessment","Recently Discovered"},0),1,0.6,0.3,1.2,1.1),"")</f>
        <v/>
      </c>
      <c r="L66" s="2"/>
    </row>
    <row r="67" spans="1:12" ht="14.25" hidden="1" customHeight="1" x14ac:dyDescent="0.55000000000000004">
      <c r="A67" s="18" t="str">
        <f t="shared" si="2"/>
        <v/>
      </c>
      <c r="B67" s="2"/>
      <c r="C67" s="2"/>
      <c r="D67" s="2"/>
      <c r="E67" s="2"/>
      <c r="F67" s="2"/>
      <c r="G67" s="2"/>
      <c r="H67" s="2"/>
      <c r="I67" s="2"/>
      <c r="J67" s="2"/>
      <c r="K67" s="18" t="str">
        <f>IF(AND(G67&lt;&gt;"",H67&lt;&gt;"",I67&lt;&gt;""),AVERAGE(G67,H67,I67)*CHOOSE(MATCH(F67,{"Known, Not Addressed","Known, Partially Addressed","Known, Fully Addressed","Unknown/Needs Assessment","Recently Discovered"},0),1,0.6,0.3,1.2,1.1),"")</f>
        <v/>
      </c>
      <c r="L67" s="2"/>
    </row>
    <row r="68" spans="1:12" ht="14.25" hidden="1" customHeight="1" x14ac:dyDescent="0.55000000000000004">
      <c r="A68" s="18" t="str">
        <f t="shared" si="2"/>
        <v/>
      </c>
      <c r="B68" s="2"/>
      <c r="C68" s="2"/>
      <c r="D68" s="2"/>
      <c r="E68" s="2"/>
      <c r="F68" s="2"/>
      <c r="G68" s="2"/>
      <c r="H68" s="2"/>
      <c r="I68" s="2"/>
      <c r="J68" s="2"/>
      <c r="K68" s="18" t="str">
        <f>IF(AND(G68&lt;&gt;"",H68&lt;&gt;"",I68&lt;&gt;""),AVERAGE(G68,H68,I68)*CHOOSE(MATCH(F68,{"Known, Not Addressed","Known, Partially Addressed","Known, Fully Addressed","Unknown/Needs Assessment","Recently Discovered"},0),1,0.6,0.3,1.2,1.1),"")</f>
        <v/>
      </c>
      <c r="L68" s="2"/>
    </row>
    <row r="69" spans="1:12" ht="14.25" hidden="1" customHeight="1" x14ac:dyDescent="0.55000000000000004">
      <c r="A69" s="18" t="str">
        <f t="shared" si="2"/>
        <v/>
      </c>
      <c r="B69" s="2"/>
      <c r="C69" s="2"/>
      <c r="D69" s="2"/>
      <c r="E69" s="2"/>
      <c r="F69" s="2"/>
      <c r="G69" s="2"/>
      <c r="H69" s="2"/>
      <c r="I69" s="2"/>
      <c r="J69" s="2"/>
      <c r="K69" s="18" t="str">
        <f>IF(AND(G69&lt;&gt;"",H69&lt;&gt;"",I69&lt;&gt;""),AVERAGE(G69,H69,I69)*CHOOSE(MATCH(F69,{"Known, Not Addressed","Known, Partially Addressed","Known, Fully Addressed","Unknown/Needs Assessment","Recently Discovered"},0),1,0.6,0.3,1.2,1.1),"")</f>
        <v/>
      </c>
      <c r="L69" s="2"/>
    </row>
    <row r="70" spans="1:12" ht="14.25" hidden="1" customHeight="1" x14ac:dyDescent="0.55000000000000004">
      <c r="A70" s="18" t="str">
        <f t="shared" si="2"/>
        <v/>
      </c>
      <c r="B70" s="2"/>
      <c r="C70" s="2"/>
      <c r="D70" s="2"/>
      <c r="E70" s="2"/>
      <c r="F70" s="2"/>
      <c r="G70" s="2"/>
      <c r="H70" s="2"/>
      <c r="I70" s="2"/>
      <c r="J70" s="2"/>
      <c r="K70" s="18" t="str">
        <f>IF(AND(G70&lt;&gt;"",H70&lt;&gt;"",I70&lt;&gt;""),AVERAGE(G70,H70,I70)*CHOOSE(MATCH(F70,{"Known, Not Addressed","Known, Partially Addressed","Known, Fully Addressed","Unknown/Needs Assessment","Recently Discovered"},0),1,0.6,0.3,1.2,1.1),"")</f>
        <v/>
      </c>
      <c r="L70" s="2"/>
    </row>
    <row r="71" spans="1:12" ht="14.25" hidden="1" customHeight="1" x14ac:dyDescent="0.55000000000000004">
      <c r="A71" s="18" t="str">
        <f t="shared" si="2"/>
        <v/>
      </c>
      <c r="B71" s="2"/>
      <c r="C71" s="2"/>
      <c r="D71" s="2"/>
      <c r="E71" s="2"/>
      <c r="F71" s="2"/>
      <c r="G71" s="2"/>
      <c r="H71" s="2"/>
      <c r="I71" s="2"/>
      <c r="J71" s="2"/>
      <c r="K71" s="18" t="str">
        <f>IF(AND(G71&lt;&gt;"",H71&lt;&gt;"",I71&lt;&gt;""),AVERAGE(G71,H71,I71)*CHOOSE(MATCH(F71,{"Known, Not Addressed","Known, Partially Addressed","Known, Fully Addressed","Unknown/Needs Assessment","Recently Discovered"},0),1,0.6,0.3,1.2,1.1),"")</f>
        <v/>
      </c>
      <c r="L71" s="2"/>
    </row>
    <row r="72" spans="1:12" ht="14.25" hidden="1" customHeight="1" x14ac:dyDescent="0.55000000000000004">
      <c r="A72" s="18" t="str">
        <f t="shared" si="2"/>
        <v/>
      </c>
      <c r="B72" s="2"/>
      <c r="C72" s="2"/>
      <c r="D72" s="2"/>
      <c r="E72" s="2"/>
      <c r="F72" s="2"/>
      <c r="G72" s="2"/>
      <c r="H72" s="2"/>
      <c r="I72" s="2"/>
      <c r="J72" s="2"/>
      <c r="K72" s="18" t="str">
        <f>IF(AND(G72&lt;&gt;"",H72&lt;&gt;"",I72&lt;&gt;""),AVERAGE(G72,H72,I72)*CHOOSE(MATCH(F72,{"Known, Not Addressed","Known, Partially Addressed","Known, Fully Addressed","Unknown/Needs Assessment","Recently Discovered"},0),1,0.6,0.3,1.2,1.1),"")</f>
        <v/>
      </c>
      <c r="L72" s="2"/>
    </row>
    <row r="73" spans="1:12" ht="14.25" hidden="1" customHeight="1" x14ac:dyDescent="0.55000000000000004">
      <c r="A73" s="18" t="str">
        <f t="shared" si="2"/>
        <v/>
      </c>
      <c r="B73" s="2"/>
      <c r="C73" s="2"/>
      <c r="D73" s="2"/>
      <c r="E73" s="2"/>
      <c r="F73" s="2"/>
      <c r="G73" s="2"/>
      <c r="H73" s="2"/>
      <c r="I73" s="2"/>
      <c r="J73" s="2"/>
      <c r="K73" s="18" t="str">
        <f>IF(AND(G73&lt;&gt;"",H73&lt;&gt;"",I73&lt;&gt;""),AVERAGE(G73,H73,I73)*CHOOSE(MATCH(F73,{"Known, Not Addressed","Known, Partially Addressed","Known, Fully Addressed","Unknown/Needs Assessment","Recently Discovered"},0),1,0.6,0.3,1.2,1.1),"")</f>
        <v/>
      </c>
      <c r="L73" s="2"/>
    </row>
    <row r="74" spans="1:12" ht="14.25" hidden="1" customHeight="1" x14ac:dyDescent="0.55000000000000004">
      <c r="A74" s="18" t="str">
        <f t="shared" si="2"/>
        <v/>
      </c>
      <c r="B74" s="2"/>
      <c r="C74" s="2"/>
      <c r="D74" s="2"/>
      <c r="E74" s="2"/>
      <c r="F74" s="2"/>
      <c r="G74" s="2"/>
      <c r="H74" s="2"/>
      <c r="I74" s="2"/>
      <c r="J74" s="2"/>
      <c r="K74" s="18" t="str">
        <f>IF(AND(G74&lt;&gt;"",H74&lt;&gt;"",I74&lt;&gt;""),AVERAGE(G74,H74,I74)*CHOOSE(MATCH(F74,{"Known, Not Addressed","Known, Partially Addressed","Known, Fully Addressed","Unknown/Needs Assessment","Recently Discovered"},0),1,0.6,0.3,1.2,1.1),"")</f>
        <v/>
      </c>
      <c r="L74" s="2"/>
    </row>
    <row r="75" spans="1:12" ht="14.25" hidden="1" customHeight="1" x14ac:dyDescent="0.55000000000000004">
      <c r="A75" s="18" t="str">
        <f t="shared" si="2"/>
        <v/>
      </c>
      <c r="B75" s="2"/>
      <c r="C75" s="2"/>
      <c r="D75" s="2"/>
      <c r="E75" s="2"/>
      <c r="F75" s="2"/>
      <c r="G75" s="2"/>
      <c r="H75" s="2"/>
      <c r="I75" s="2"/>
      <c r="J75" s="2"/>
      <c r="K75" s="18" t="str">
        <f>IF(AND(G75&lt;&gt;"",H75&lt;&gt;"",I75&lt;&gt;""),AVERAGE(G75,H75,I75)*CHOOSE(MATCH(F75,{"Known, Not Addressed","Known, Partially Addressed","Known, Fully Addressed","Unknown/Needs Assessment","Recently Discovered"},0),1,0.6,0.3,1.2,1.1),"")</f>
        <v/>
      </c>
      <c r="L75" s="2"/>
    </row>
    <row r="76" spans="1:12" ht="14.25" hidden="1" customHeight="1" x14ac:dyDescent="0.55000000000000004">
      <c r="A76" s="18" t="str">
        <f t="shared" si="2"/>
        <v/>
      </c>
      <c r="B76" s="2"/>
      <c r="C76" s="2"/>
      <c r="D76" s="2"/>
      <c r="E76" s="2"/>
      <c r="F76" s="2"/>
      <c r="G76" s="2"/>
      <c r="H76" s="2"/>
      <c r="I76" s="2"/>
      <c r="J76" s="2"/>
      <c r="K76" s="18" t="str">
        <f>IF(AND(G76&lt;&gt;"",H76&lt;&gt;"",I76&lt;&gt;""),AVERAGE(G76,H76,I76)*CHOOSE(MATCH(F76,{"Known, Not Addressed","Known, Partially Addressed","Known, Fully Addressed","Unknown/Needs Assessment","Recently Discovered"},0),1,0.6,0.3,1.2,1.1),"")</f>
        <v/>
      </c>
      <c r="L76" s="2"/>
    </row>
    <row r="77" spans="1:12" ht="14.25" hidden="1" customHeight="1" x14ac:dyDescent="0.55000000000000004">
      <c r="A77" s="18" t="str">
        <f t="shared" si="2"/>
        <v/>
      </c>
      <c r="B77" s="2"/>
      <c r="C77" s="2"/>
      <c r="D77" s="2"/>
      <c r="E77" s="2"/>
      <c r="F77" s="2"/>
      <c r="G77" s="2"/>
      <c r="H77" s="2"/>
      <c r="I77" s="2"/>
      <c r="J77" s="2"/>
      <c r="K77" s="18" t="str">
        <f>IF(AND(G77&lt;&gt;"",H77&lt;&gt;"",I77&lt;&gt;""),AVERAGE(G77,H77,I77)*CHOOSE(MATCH(F77,{"Known, Not Addressed","Known, Partially Addressed","Known, Fully Addressed","Unknown/Needs Assessment","Recently Discovered"},0),1,0.6,0.3,1.2,1.1),"")</f>
        <v/>
      </c>
      <c r="L77" s="2"/>
    </row>
    <row r="78" spans="1:12" ht="14.25" hidden="1" customHeight="1" x14ac:dyDescent="0.55000000000000004">
      <c r="A78" s="18" t="str">
        <f t="shared" si="2"/>
        <v/>
      </c>
      <c r="B78" s="2"/>
      <c r="C78" s="2"/>
      <c r="D78" s="2"/>
      <c r="E78" s="2"/>
      <c r="F78" s="2"/>
      <c r="G78" s="2"/>
      <c r="H78" s="2"/>
      <c r="I78" s="2"/>
      <c r="J78" s="2"/>
      <c r="K78" s="18" t="str">
        <f>IF(AND(G78&lt;&gt;"",H78&lt;&gt;"",I78&lt;&gt;""),AVERAGE(G78,H78,I78)*CHOOSE(MATCH(F78,{"Known, Not Addressed","Known, Partially Addressed","Known, Fully Addressed","Unknown/Needs Assessment","Recently Discovered"},0),1,0.6,0.3,1.2,1.1),"")</f>
        <v/>
      </c>
      <c r="L78" s="2"/>
    </row>
    <row r="79" spans="1:12" ht="14.25" hidden="1" customHeight="1" x14ac:dyDescent="0.55000000000000004">
      <c r="A79" s="18" t="str">
        <f t="shared" si="2"/>
        <v/>
      </c>
      <c r="B79" s="2"/>
      <c r="C79" s="2"/>
      <c r="D79" s="2"/>
      <c r="E79" s="2"/>
      <c r="F79" s="2"/>
      <c r="G79" s="2"/>
      <c r="H79" s="2"/>
      <c r="I79" s="2"/>
      <c r="J79" s="2"/>
      <c r="K79" s="18" t="str">
        <f>IF(AND(G79&lt;&gt;"",H79&lt;&gt;"",I79&lt;&gt;""),AVERAGE(G79,H79,I79)*CHOOSE(MATCH(F79,{"Known, Not Addressed","Known, Partially Addressed","Known, Fully Addressed","Unknown/Needs Assessment","Recently Discovered"},0),1,0.6,0.3,1.2,1.1),"")</f>
        <v/>
      </c>
      <c r="L79" s="2"/>
    </row>
    <row r="80" spans="1:12" ht="14.25" hidden="1" customHeight="1" x14ac:dyDescent="0.55000000000000004">
      <c r="A80" s="18" t="str">
        <f t="shared" si="2"/>
        <v/>
      </c>
      <c r="B80" s="2"/>
      <c r="C80" s="2"/>
      <c r="D80" s="2"/>
      <c r="E80" s="2"/>
      <c r="F80" s="2"/>
      <c r="G80" s="2"/>
      <c r="H80" s="2"/>
      <c r="I80" s="2"/>
      <c r="J80" s="2"/>
      <c r="K80" s="18" t="str">
        <f>IF(AND(G80&lt;&gt;"",H80&lt;&gt;"",I80&lt;&gt;""),AVERAGE(G80,H80,I80)*CHOOSE(MATCH(F80,{"Known, Not Addressed","Known, Partially Addressed","Known, Fully Addressed","Unknown/Needs Assessment","Recently Discovered"},0),1,0.6,0.3,1.2,1.1),"")</f>
        <v/>
      </c>
      <c r="L80" s="2"/>
    </row>
    <row r="81" spans="1:12" ht="14.25" hidden="1" customHeight="1" x14ac:dyDescent="0.55000000000000004">
      <c r="A81" s="18" t="str">
        <f t="shared" si="2"/>
        <v/>
      </c>
      <c r="B81" s="2"/>
      <c r="C81" s="2"/>
      <c r="D81" s="2"/>
      <c r="E81" s="2"/>
      <c r="F81" s="2"/>
      <c r="G81" s="2"/>
      <c r="H81" s="2"/>
      <c r="I81" s="2"/>
      <c r="J81" s="2"/>
      <c r="K81" s="18" t="str">
        <f>IF(AND(G81&lt;&gt;"",H81&lt;&gt;"",I81&lt;&gt;""),AVERAGE(G81,H81,I81)*CHOOSE(MATCH(F81,{"Known, Not Addressed","Known, Partially Addressed","Known, Fully Addressed","Unknown/Needs Assessment","Recently Discovered"},0),1,0.6,0.3,1.2,1.1),"")</f>
        <v/>
      </c>
      <c r="L81" s="2"/>
    </row>
    <row r="82" spans="1:12" ht="14.25" hidden="1" customHeight="1" x14ac:dyDescent="0.55000000000000004">
      <c r="A82" s="18" t="str">
        <f t="shared" ref="A82:A101" si="3">IF(B82&lt;&gt;"","VU"&amp;TEXT(ROW()-1,"000"),"")</f>
        <v/>
      </c>
      <c r="B82" s="2"/>
      <c r="C82" s="2"/>
      <c r="D82" s="2"/>
      <c r="E82" s="2"/>
      <c r="F82" s="2"/>
      <c r="G82" s="2"/>
      <c r="H82" s="2"/>
      <c r="I82" s="2"/>
      <c r="J82" s="2"/>
      <c r="K82" s="18" t="str">
        <f>IF(AND(G82&lt;&gt;"",H82&lt;&gt;"",I82&lt;&gt;""),AVERAGE(G82,H82,I82)*CHOOSE(MATCH(F82,{"Known, Not Addressed","Known, Partially Addressed","Known, Fully Addressed","Unknown/Needs Assessment","Recently Discovered"},0),1,0.6,0.3,1.2,1.1),"")</f>
        <v/>
      </c>
      <c r="L82" s="2"/>
    </row>
    <row r="83" spans="1:12" ht="14.25" hidden="1" customHeight="1" x14ac:dyDescent="0.55000000000000004">
      <c r="A83" s="18" t="str">
        <f t="shared" si="3"/>
        <v/>
      </c>
      <c r="B83" s="2"/>
      <c r="C83" s="2"/>
      <c r="D83" s="2"/>
      <c r="E83" s="2"/>
      <c r="F83" s="2"/>
      <c r="G83" s="2"/>
      <c r="H83" s="2"/>
      <c r="I83" s="2"/>
      <c r="J83" s="2"/>
      <c r="K83" s="18" t="str">
        <f>IF(AND(G83&lt;&gt;"",H83&lt;&gt;"",I83&lt;&gt;""),AVERAGE(G83,H83,I83)*CHOOSE(MATCH(F83,{"Known, Not Addressed","Known, Partially Addressed","Known, Fully Addressed","Unknown/Needs Assessment","Recently Discovered"},0),1,0.6,0.3,1.2,1.1),"")</f>
        <v/>
      </c>
      <c r="L83" s="2"/>
    </row>
    <row r="84" spans="1:12" ht="14.25" hidden="1" customHeight="1" x14ac:dyDescent="0.55000000000000004">
      <c r="A84" s="18" t="str">
        <f t="shared" si="3"/>
        <v/>
      </c>
      <c r="B84" s="2"/>
      <c r="C84" s="2"/>
      <c r="D84" s="2"/>
      <c r="E84" s="2"/>
      <c r="F84" s="2"/>
      <c r="G84" s="2"/>
      <c r="H84" s="2"/>
      <c r="I84" s="2"/>
      <c r="J84" s="2"/>
      <c r="K84" s="18" t="str">
        <f>IF(AND(G84&lt;&gt;"",H84&lt;&gt;"",I84&lt;&gt;""),AVERAGE(G84,H84,I84)*CHOOSE(MATCH(F84,{"Known, Not Addressed","Known, Partially Addressed","Known, Fully Addressed","Unknown/Needs Assessment","Recently Discovered"},0),1,0.6,0.3,1.2,1.1),"")</f>
        <v/>
      </c>
      <c r="L84" s="2"/>
    </row>
    <row r="85" spans="1:12" ht="14.25" hidden="1" customHeight="1" x14ac:dyDescent="0.55000000000000004">
      <c r="A85" s="18" t="str">
        <f t="shared" si="3"/>
        <v/>
      </c>
      <c r="B85" s="2"/>
      <c r="C85" s="2"/>
      <c r="D85" s="2"/>
      <c r="E85" s="2"/>
      <c r="F85" s="2"/>
      <c r="G85" s="2"/>
      <c r="H85" s="2"/>
      <c r="I85" s="2"/>
      <c r="J85" s="2"/>
      <c r="K85" s="18" t="str">
        <f>IF(AND(G85&lt;&gt;"",H85&lt;&gt;"",I85&lt;&gt;""),AVERAGE(G85,H85,I85)*CHOOSE(MATCH(F85,{"Known, Not Addressed","Known, Partially Addressed","Known, Fully Addressed","Unknown/Needs Assessment","Recently Discovered"},0),1,0.6,0.3,1.2,1.1),"")</f>
        <v/>
      </c>
      <c r="L85" s="2"/>
    </row>
    <row r="86" spans="1:12" ht="14.25" hidden="1" customHeight="1" x14ac:dyDescent="0.55000000000000004">
      <c r="A86" s="18" t="str">
        <f t="shared" si="3"/>
        <v/>
      </c>
      <c r="B86" s="2"/>
      <c r="C86" s="2"/>
      <c r="D86" s="2"/>
      <c r="E86" s="2"/>
      <c r="F86" s="2"/>
      <c r="G86" s="2"/>
      <c r="H86" s="2"/>
      <c r="I86" s="2"/>
      <c r="J86" s="2"/>
      <c r="K86" s="18" t="str">
        <f>IF(AND(G86&lt;&gt;"",H86&lt;&gt;"",I86&lt;&gt;""),AVERAGE(G86,H86,I86)*CHOOSE(MATCH(F86,{"Known, Not Addressed","Known, Partially Addressed","Known, Fully Addressed","Unknown/Needs Assessment","Recently Discovered"},0),1,0.6,0.3,1.2,1.1),"")</f>
        <v/>
      </c>
      <c r="L86" s="2"/>
    </row>
    <row r="87" spans="1:12" ht="14.25" hidden="1" customHeight="1" x14ac:dyDescent="0.55000000000000004">
      <c r="A87" s="18" t="str">
        <f t="shared" si="3"/>
        <v/>
      </c>
      <c r="B87" s="2"/>
      <c r="C87" s="2"/>
      <c r="D87" s="2"/>
      <c r="E87" s="2"/>
      <c r="F87" s="2"/>
      <c r="G87" s="2"/>
      <c r="H87" s="2"/>
      <c r="I87" s="2"/>
      <c r="J87" s="2"/>
      <c r="K87" s="18" t="str">
        <f>IF(AND(G87&lt;&gt;"",H87&lt;&gt;"",I87&lt;&gt;""),AVERAGE(G87,H87,I87)*CHOOSE(MATCH(F87,{"Known, Not Addressed","Known, Partially Addressed","Known, Fully Addressed","Unknown/Needs Assessment","Recently Discovered"},0),1,0.6,0.3,1.2,1.1),"")</f>
        <v/>
      </c>
      <c r="L87" s="2"/>
    </row>
    <row r="88" spans="1:12" ht="14.25" hidden="1" customHeight="1" x14ac:dyDescent="0.55000000000000004">
      <c r="A88" s="18" t="str">
        <f t="shared" si="3"/>
        <v/>
      </c>
      <c r="B88" s="2"/>
      <c r="C88" s="2"/>
      <c r="D88" s="2"/>
      <c r="E88" s="2"/>
      <c r="F88" s="2"/>
      <c r="G88" s="2"/>
      <c r="H88" s="2"/>
      <c r="I88" s="2"/>
      <c r="J88" s="2"/>
      <c r="K88" s="18" t="str">
        <f>IF(AND(G88&lt;&gt;"",H88&lt;&gt;"",I88&lt;&gt;""),AVERAGE(G88,H88,I88)*CHOOSE(MATCH(F88,{"Known, Not Addressed","Known, Partially Addressed","Known, Fully Addressed","Unknown/Needs Assessment","Recently Discovered"},0),1,0.6,0.3,1.2,1.1),"")</f>
        <v/>
      </c>
      <c r="L88" s="2"/>
    </row>
    <row r="89" spans="1:12" ht="14.25" hidden="1" customHeight="1" x14ac:dyDescent="0.55000000000000004">
      <c r="A89" s="18" t="str">
        <f t="shared" si="3"/>
        <v/>
      </c>
      <c r="B89" s="2"/>
      <c r="C89" s="2"/>
      <c r="D89" s="2"/>
      <c r="E89" s="2"/>
      <c r="F89" s="2"/>
      <c r="G89" s="2"/>
      <c r="H89" s="2"/>
      <c r="I89" s="2"/>
      <c r="J89" s="2"/>
      <c r="K89" s="18" t="str">
        <f>IF(AND(G89&lt;&gt;"",H89&lt;&gt;"",I89&lt;&gt;""),AVERAGE(G89,H89,I89)*CHOOSE(MATCH(F89,{"Known, Not Addressed","Known, Partially Addressed","Known, Fully Addressed","Unknown/Needs Assessment","Recently Discovered"},0),1,0.6,0.3,1.2,1.1),"")</f>
        <v/>
      </c>
      <c r="L89" s="2"/>
    </row>
    <row r="90" spans="1:12" ht="14.25" hidden="1" customHeight="1" x14ac:dyDescent="0.55000000000000004">
      <c r="A90" s="18" t="str">
        <f t="shared" si="3"/>
        <v/>
      </c>
      <c r="B90" s="2"/>
      <c r="C90" s="2"/>
      <c r="D90" s="2"/>
      <c r="E90" s="2"/>
      <c r="F90" s="2"/>
      <c r="G90" s="2"/>
      <c r="H90" s="2"/>
      <c r="I90" s="2"/>
      <c r="J90" s="2"/>
      <c r="K90" s="18" t="str">
        <f>IF(AND(G90&lt;&gt;"",H90&lt;&gt;"",I90&lt;&gt;""),AVERAGE(G90,H90,I90)*CHOOSE(MATCH(F90,{"Known, Not Addressed","Known, Partially Addressed","Known, Fully Addressed","Unknown/Needs Assessment","Recently Discovered"},0),1,0.6,0.3,1.2,1.1),"")</f>
        <v/>
      </c>
      <c r="L90" s="2"/>
    </row>
    <row r="91" spans="1:12" ht="14.25" hidden="1" customHeight="1" x14ac:dyDescent="0.55000000000000004">
      <c r="A91" s="18" t="str">
        <f t="shared" si="3"/>
        <v/>
      </c>
      <c r="B91" s="2"/>
      <c r="C91" s="2"/>
      <c r="D91" s="2"/>
      <c r="E91" s="2"/>
      <c r="F91" s="2"/>
      <c r="G91" s="2"/>
      <c r="H91" s="2"/>
      <c r="I91" s="2"/>
      <c r="J91" s="2"/>
      <c r="K91" s="18" t="str">
        <f>IF(AND(G91&lt;&gt;"",H91&lt;&gt;"",I91&lt;&gt;""),AVERAGE(G91,H91,I91)*CHOOSE(MATCH(F91,{"Known, Not Addressed","Known, Partially Addressed","Known, Fully Addressed","Unknown/Needs Assessment","Recently Discovered"},0),1,0.6,0.3,1.2,1.1),"")</f>
        <v/>
      </c>
      <c r="L91" s="2"/>
    </row>
    <row r="92" spans="1:12" ht="14.25" hidden="1" customHeight="1" x14ac:dyDescent="0.55000000000000004">
      <c r="A92" s="18" t="str">
        <f t="shared" si="3"/>
        <v/>
      </c>
      <c r="B92" s="2"/>
      <c r="C92" s="2"/>
      <c r="D92" s="2"/>
      <c r="E92" s="2"/>
      <c r="F92" s="2"/>
      <c r="G92" s="2"/>
      <c r="H92" s="2"/>
      <c r="I92" s="2"/>
      <c r="J92" s="2"/>
      <c r="K92" s="18" t="str">
        <f>IF(AND(G92&lt;&gt;"",H92&lt;&gt;"",I92&lt;&gt;""),AVERAGE(G92,H92,I92)*CHOOSE(MATCH(F92,{"Known, Not Addressed","Known, Partially Addressed","Known, Fully Addressed","Unknown/Needs Assessment","Recently Discovered"},0),1,0.6,0.3,1.2,1.1),"")</f>
        <v/>
      </c>
      <c r="L92" s="2"/>
    </row>
    <row r="93" spans="1:12" ht="14.25" hidden="1" customHeight="1" x14ac:dyDescent="0.55000000000000004">
      <c r="A93" s="18" t="str">
        <f t="shared" si="3"/>
        <v/>
      </c>
      <c r="B93" s="2"/>
      <c r="C93" s="2"/>
      <c r="D93" s="2"/>
      <c r="E93" s="2"/>
      <c r="F93" s="2"/>
      <c r="G93" s="2"/>
      <c r="H93" s="2"/>
      <c r="I93" s="2"/>
      <c r="J93" s="2"/>
      <c r="K93" s="18" t="str">
        <f>IF(AND(G93&lt;&gt;"",H93&lt;&gt;"",I93&lt;&gt;""),AVERAGE(G93,H93,I93)*CHOOSE(MATCH(F93,{"Known, Not Addressed","Known, Partially Addressed","Known, Fully Addressed","Unknown/Needs Assessment","Recently Discovered"},0),1,0.6,0.3,1.2,1.1),"")</f>
        <v/>
      </c>
      <c r="L93" s="2"/>
    </row>
    <row r="94" spans="1:12" ht="14.25" hidden="1" customHeight="1" x14ac:dyDescent="0.55000000000000004">
      <c r="A94" s="18" t="str">
        <f t="shared" si="3"/>
        <v/>
      </c>
      <c r="B94" s="2"/>
      <c r="C94" s="2"/>
      <c r="D94" s="2"/>
      <c r="E94" s="2"/>
      <c r="F94" s="2"/>
      <c r="G94" s="2"/>
      <c r="H94" s="2"/>
      <c r="I94" s="2"/>
      <c r="J94" s="2"/>
      <c r="K94" s="18" t="str">
        <f>IF(AND(G94&lt;&gt;"",H94&lt;&gt;"",I94&lt;&gt;""),AVERAGE(G94,H94,I94)*CHOOSE(MATCH(F94,{"Known, Not Addressed","Known, Partially Addressed","Known, Fully Addressed","Unknown/Needs Assessment","Recently Discovered"},0),1,0.6,0.3,1.2,1.1),"")</f>
        <v/>
      </c>
      <c r="L94" s="2"/>
    </row>
    <row r="95" spans="1:12" ht="14.25" hidden="1" customHeight="1" x14ac:dyDescent="0.55000000000000004">
      <c r="A95" s="18" t="str">
        <f t="shared" si="3"/>
        <v/>
      </c>
      <c r="B95" s="2"/>
      <c r="C95" s="2"/>
      <c r="D95" s="2"/>
      <c r="E95" s="2"/>
      <c r="F95" s="2"/>
      <c r="G95" s="2"/>
      <c r="H95" s="2"/>
      <c r="I95" s="2"/>
      <c r="J95" s="2"/>
      <c r="K95" s="18" t="str">
        <f>IF(AND(G95&lt;&gt;"",H95&lt;&gt;"",I95&lt;&gt;""),AVERAGE(G95,H95,I95)*CHOOSE(MATCH(F95,{"Known, Not Addressed","Known, Partially Addressed","Known, Fully Addressed","Unknown/Needs Assessment","Recently Discovered"},0),1,0.6,0.3,1.2,1.1),"")</f>
        <v/>
      </c>
      <c r="L95" s="2"/>
    </row>
    <row r="96" spans="1:12" ht="14.25" hidden="1" customHeight="1" x14ac:dyDescent="0.55000000000000004">
      <c r="A96" s="18" t="str">
        <f t="shared" si="3"/>
        <v/>
      </c>
      <c r="B96" s="2"/>
      <c r="C96" s="2"/>
      <c r="D96" s="2"/>
      <c r="E96" s="2"/>
      <c r="F96" s="2"/>
      <c r="G96" s="2"/>
      <c r="H96" s="2"/>
      <c r="I96" s="2"/>
      <c r="J96" s="2"/>
      <c r="K96" s="18" t="str">
        <f>IF(AND(G96&lt;&gt;"",H96&lt;&gt;"",I96&lt;&gt;""),AVERAGE(G96,H96,I96)*CHOOSE(MATCH(F96,{"Known, Not Addressed","Known, Partially Addressed","Known, Fully Addressed","Unknown/Needs Assessment","Recently Discovered"},0),1,0.6,0.3,1.2,1.1),"")</f>
        <v/>
      </c>
      <c r="L96" s="2"/>
    </row>
    <row r="97" spans="1:12" ht="14.25" hidden="1" customHeight="1" x14ac:dyDescent="0.55000000000000004">
      <c r="A97" s="18" t="str">
        <f t="shared" si="3"/>
        <v/>
      </c>
      <c r="B97" s="2"/>
      <c r="C97" s="2"/>
      <c r="D97" s="2"/>
      <c r="E97" s="2"/>
      <c r="F97" s="2"/>
      <c r="G97" s="2"/>
      <c r="H97" s="2"/>
      <c r="I97" s="2"/>
      <c r="J97" s="2"/>
      <c r="K97" s="18" t="str">
        <f>IF(AND(G97&lt;&gt;"",H97&lt;&gt;"",I97&lt;&gt;""),AVERAGE(G97,H97,I97)*CHOOSE(MATCH(F97,{"Known, Not Addressed","Known, Partially Addressed","Known, Fully Addressed","Unknown/Needs Assessment","Recently Discovered"},0),1,0.6,0.3,1.2,1.1),"")</f>
        <v/>
      </c>
      <c r="L97" s="2"/>
    </row>
    <row r="98" spans="1:12" ht="14.25" hidden="1" customHeight="1" x14ac:dyDescent="0.55000000000000004">
      <c r="A98" s="18" t="str">
        <f t="shared" si="3"/>
        <v/>
      </c>
      <c r="B98" s="2"/>
      <c r="C98" s="2"/>
      <c r="D98" s="2"/>
      <c r="E98" s="2"/>
      <c r="F98" s="2"/>
      <c r="G98" s="2"/>
      <c r="H98" s="2"/>
      <c r="I98" s="2"/>
      <c r="J98" s="2"/>
      <c r="K98" s="18" t="str">
        <f>IF(AND(G98&lt;&gt;"",H98&lt;&gt;"",I98&lt;&gt;""),AVERAGE(G98,H98,I98)*CHOOSE(MATCH(F98,{"Known, Not Addressed","Known, Partially Addressed","Known, Fully Addressed","Unknown/Needs Assessment","Recently Discovered"},0),1,0.6,0.3,1.2,1.1),"")</f>
        <v/>
      </c>
      <c r="L98" s="2"/>
    </row>
    <row r="99" spans="1:12" ht="14.25" hidden="1" customHeight="1" x14ac:dyDescent="0.55000000000000004">
      <c r="A99" s="18" t="str">
        <f t="shared" si="3"/>
        <v/>
      </c>
      <c r="B99" s="2"/>
      <c r="C99" s="2"/>
      <c r="D99" s="2"/>
      <c r="E99" s="2"/>
      <c r="F99" s="2"/>
      <c r="G99" s="2"/>
      <c r="H99" s="2"/>
      <c r="I99" s="2"/>
      <c r="J99" s="2"/>
      <c r="K99" s="18" t="str">
        <f>IF(AND(G99&lt;&gt;"",H99&lt;&gt;"",I99&lt;&gt;""),AVERAGE(G99,H99,I99)*CHOOSE(MATCH(F99,{"Known, Not Addressed","Known, Partially Addressed","Known, Fully Addressed","Unknown/Needs Assessment","Recently Discovered"},0),1,0.6,0.3,1.2,1.1),"")</f>
        <v/>
      </c>
      <c r="L99" s="2"/>
    </row>
    <row r="100" spans="1:12" ht="14.25" hidden="1" customHeight="1" x14ac:dyDescent="0.55000000000000004">
      <c r="A100" s="18" t="str">
        <f t="shared" si="3"/>
        <v/>
      </c>
      <c r="B100" s="2"/>
      <c r="C100" s="2"/>
      <c r="D100" s="2"/>
      <c r="E100" s="2"/>
      <c r="F100" s="2"/>
      <c r="G100" s="2"/>
      <c r="H100" s="2"/>
      <c r="I100" s="2"/>
      <c r="J100" s="2"/>
      <c r="K100" s="18" t="str">
        <f>IF(AND(G100&lt;&gt;"",H100&lt;&gt;"",I100&lt;&gt;""),AVERAGE(G100,H100,I100)*CHOOSE(MATCH(F100,{"Known, Not Addressed","Known, Partially Addressed","Known, Fully Addressed","Unknown/Needs Assessment","Recently Discovered"},0),1,0.6,0.3,1.2,1.1),"")</f>
        <v/>
      </c>
      <c r="L100" s="2"/>
    </row>
    <row r="101" spans="1:12" ht="14.25" hidden="1" customHeight="1" x14ac:dyDescent="0.55000000000000004">
      <c r="A101" s="18" t="str">
        <f t="shared" si="3"/>
        <v/>
      </c>
      <c r="B101" s="2"/>
      <c r="C101" s="2"/>
      <c r="D101" s="2"/>
      <c r="E101" s="2"/>
      <c r="F101" s="2"/>
      <c r="G101" s="2"/>
      <c r="H101" s="2"/>
      <c r="I101" s="2"/>
      <c r="J101" s="2"/>
      <c r="K101" s="18" t="str">
        <f>IF(AND(G101&lt;&gt;"",H101&lt;&gt;"",I101&lt;&gt;""),AVERAGE(G101,H101,I101)*CHOOSE(MATCH(F101,{"Known, Not Addressed","Known, Partially Addressed","Known, Fully Addressed","Unknown/Needs Assessment","Recently Discovered"},0),1,0.6,0.3,1.2,1.1),"")</f>
        <v/>
      </c>
      <c r="L101" s="2"/>
    </row>
    <row r="102" spans="1:12" ht="14.25" hidden="1" customHeight="1" x14ac:dyDescent="0.55000000000000004"/>
    <row r="103" spans="1:12" ht="14.25" hidden="1" customHeight="1" x14ac:dyDescent="0.55000000000000004"/>
    <row r="104" spans="1:12" ht="14.25" hidden="1" customHeight="1" x14ac:dyDescent="0.55000000000000004"/>
    <row r="105" spans="1:12" ht="14.25" hidden="1" customHeight="1" x14ac:dyDescent="0.55000000000000004"/>
    <row r="106" spans="1:12" ht="14.25" hidden="1" customHeight="1" x14ac:dyDescent="0.55000000000000004"/>
    <row r="107" spans="1:12" ht="14.25" hidden="1" customHeight="1" x14ac:dyDescent="0.55000000000000004"/>
    <row r="108" spans="1:12" ht="14.25" hidden="1" customHeight="1" x14ac:dyDescent="0.55000000000000004"/>
    <row r="109" spans="1:12" ht="14.25" hidden="1" customHeight="1" x14ac:dyDescent="0.55000000000000004"/>
    <row r="110" spans="1:12" ht="14.25" hidden="1" customHeight="1" x14ac:dyDescent="0.55000000000000004"/>
  </sheetData>
  <sheetProtection algorithmName="SHA-512" hashValue="T+58LqPnyPSHRbayQAa6GG5D32oaC3vVAEEt5iYgYQrCgExFNZ5zrfchgaO9I3eGs/apVUMw/B+3q4DWqc93Mw==" saltValue="cFcLa4BycpvdJcOIxnHixg==" spinCount="100000" sheet="1" objects="1" scenarios="1"/>
  <mergeCells count="2">
    <mergeCell ref="A11:L11"/>
    <mergeCell ref="A17:L17"/>
  </mergeCells>
  <dataValidations count="3">
    <dataValidation type="whole" allowBlank="1" showInputMessage="1" showErrorMessage="1" sqref="G2:I101" xr:uid="{00000000-0002-0000-0600-000000000000}">
      <formula1>1</formula1>
      <formula2>5</formula2>
    </dataValidation>
    <dataValidation type="list" allowBlank="1" showInputMessage="1" showErrorMessage="1" sqref="D2:D101" xr:uid="{00000000-0002-0000-0600-000001000000}">
      <formula1>VulnerabilityTypes</formula1>
      <formula2>0</formula2>
    </dataValidation>
    <dataValidation type="list" allowBlank="1" showInputMessage="1" showErrorMessage="1" sqref="F2:F101" xr:uid="{00000000-0002-0000-0600-000002000000}">
      <formula1>VulnerabilityStatus</formula1>
      <formula2>0</formula2>
    </dataValidation>
  </dataValidations>
  <hyperlinks>
    <hyperlink ref="A12" r:id="rId1" xr:uid="{00000000-0004-0000-0600-000000000000}"/>
    <hyperlink ref="A17" r:id="rId2" xr:uid="{00000000-0004-0000-0600-000001000000}"/>
  </hyperlinks>
  <pageMargins left="0.75" right="0.75" top="1" bottom="1" header="0.511811023622047" footer="0.511811023622047"/>
  <pageSetup paperSize="9" orientation="portrait" horizontalDpi="300" verticalDpi="30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8"/>
  <sheetViews>
    <sheetView zoomScaleNormal="100" workbookViewId="0">
      <pane ySplit="2" topLeftCell="A3" activePane="bottomLeft" state="frozen"/>
      <selection pane="bottomLeft" activeCell="B7" sqref="B7"/>
    </sheetView>
  </sheetViews>
  <sheetFormatPr defaultColWidth="8.68359375" defaultRowHeight="14.4" x14ac:dyDescent="0.55000000000000004"/>
  <cols>
    <col min="1" max="12" width="20" customWidth="1"/>
  </cols>
  <sheetData>
    <row r="1" spans="1:12" ht="30" customHeight="1" x14ac:dyDescent="0.55000000000000004">
      <c r="A1" s="54" t="s">
        <v>133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27.3" customHeight="1" x14ac:dyDescent="0.5500000000000000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4.25" customHeight="1" x14ac:dyDescent="0.55000000000000004">
      <c r="A3" s="33" t="s">
        <v>134</v>
      </c>
      <c r="B3" s="34" t="s">
        <v>135</v>
      </c>
      <c r="C3" s="33" t="s">
        <v>101</v>
      </c>
      <c r="D3" s="33" t="s">
        <v>114</v>
      </c>
      <c r="E3" s="33" t="s">
        <v>136</v>
      </c>
      <c r="F3" s="33" t="s">
        <v>137</v>
      </c>
      <c r="G3" s="34" t="s">
        <v>138</v>
      </c>
      <c r="H3" s="33" t="s">
        <v>139</v>
      </c>
      <c r="I3" s="34" t="s">
        <v>140</v>
      </c>
      <c r="J3" s="33" t="s">
        <v>141</v>
      </c>
      <c r="K3" s="33" t="s">
        <v>79</v>
      </c>
      <c r="L3" s="35" t="s">
        <v>142</v>
      </c>
    </row>
    <row r="4" spans="1:12" ht="14.25" customHeight="1" x14ac:dyDescent="0.55000000000000004">
      <c r="A4" s="2"/>
      <c r="B4" s="18" t="str">
        <f t="shared" ref="B4:B26" si="0">IF(AND(C3&lt;&gt;"",D3&lt;&gt;"",E3&lt;&gt;""),D3&amp;" exploiting " &amp;E3&amp;" impacting " &amp;C3,"")</f>
        <v>Threat Name exploiting Vulnerability impacting Asset Name</v>
      </c>
      <c r="C4" s="2"/>
      <c r="D4" s="2"/>
      <c r="E4" s="2"/>
      <c r="F4" s="18" t="str">
        <f>IF(D3&lt;&gt;"",IFERROR(INDEX('Threat Assessment'!$G$2:$G$100,MATCH(D3,'Threat Assessment'!$B$2:$B$100,0)),""),"")</f>
        <v/>
      </c>
      <c r="G4" s="18">
        <f>IF(OR(C3&lt;&gt;"",D3&lt;&gt;""),MAX(
IFERROR(INDEX('Asset Inventory'!$L$2:$L$100,MATCH(C3,'Asset Inventory'!$B$2:$B$100,0)),0),
IFERROR(INDEX('Threat Assessment'!$K$2:$K$100,MATCH(D3,'Threat Assessment'!$B$2:$B$100,0)),0)
),"")</f>
        <v>0</v>
      </c>
      <c r="H4" s="18" t="str">
        <f>IF(E3&lt;&gt;"",IFERROR(INDEX('Vulnerability Analysis'!$K$2:$K$100,MATCH(E3,'Vulnerability Analysis'!$B$2:$B$100,0)),""),"")</f>
        <v/>
      </c>
      <c r="I4" s="18" t="e">
        <f t="shared" ref="I4:I26" si="1">IF(AND(F3&lt;&gt;"",G3&lt;&gt;"",H3&lt;&gt;""),ROUND(F3*G3*(0.5+0.5*MIN(1,H3/5))*L3,1),"")</f>
        <v>#VALUE!</v>
      </c>
      <c r="J4" s="18" t="str">
        <f t="shared" ref="J4:J26" si="2">IF(I3="","",IF(I3&gt;=9,"High",IF(I3&gt;=4,"Medium","Low")))</f>
        <v>High</v>
      </c>
      <c r="K4" s="18" t="e">
        <f t="shared" ref="K4:K26" si="3">IF(I3="","",RANK(I3,$I$2:$I$51,0))</f>
        <v>#VALUE!</v>
      </c>
      <c r="L4" s="36">
        <v>1</v>
      </c>
    </row>
    <row r="5" spans="1:12" ht="14.25" customHeight="1" x14ac:dyDescent="0.55000000000000004">
      <c r="A5" s="2"/>
      <c r="B5" s="18" t="str">
        <f t="shared" si="0"/>
        <v/>
      </c>
      <c r="C5" s="2"/>
      <c r="D5" s="2"/>
      <c r="E5" s="2"/>
      <c r="F5" s="18" t="str">
        <f>IF(D4&lt;&gt;"",IFERROR(INDEX('Threat Assessment'!$G$2:$G$100,MATCH(D4,'Threat Assessment'!$B$2:$B$100,0)),""),"")</f>
        <v/>
      </c>
      <c r="G5" s="18" t="str">
        <f>IF(OR(C4&lt;&gt;"",D4&lt;&gt;""),MAX(
IFERROR(INDEX('Asset Inventory'!$L$2:$L$100,MATCH(C4,'Asset Inventory'!$B$2:$B$100,0)),0),
IFERROR(INDEX('Threat Assessment'!$K$2:$K$100,MATCH(D4,'Threat Assessment'!$B$2:$B$100,0)),0)
),"")</f>
        <v/>
      </c>
      <c r="H5" s="18" t="str">
        <f>IF(E4&lt;&gt;"",IFERROR(INDEX('Vulnerability Analysis'!$K$2:$K$100,MATCH(E4,'Vulnerability Analysis'!$B$2:$B$100,0)),""),"")</f>
        <v/>
      </c>
      <c r="I5" s="18" t="str">
        <f t="shared" si="1"/>
        <v/>
      </c>
      <c r="J5" s="18" t="e">
        <f t="shared" si="2"/>
        <v>#VALUE!</v>
      </c>
      <c r="K5" s="18" t="e">
        <f t="shared" si="3"/>
        <v>#VALUE!</v>
      </c>
      <c r="L5" s="36">
        <v>1</v>
      </c>
    </row>
    <row r="6" spans="1:12" ht="14.25" customHeight="1" x14ac:dyDescent="0.55000000000000004">
      <c r="A6" s="2"/>
      <c r="B6" s="18" t="str">
        <f t="shared" si="0"/>
        <v/>
      </c>
      <c r="C6" s="2"/>
      <c r="D6" s="2"/>
      <c r="E6" s="2"/>
      <c r="F6" s="18" t="str">
        <f>IF(D5&lt;&gt;"",IFERROR(INDEX('Threat Assessment'!$G$2:$G$100,MATCH(D5,'Threat Assessment'!$B$2:$B$100,0)),""),"")</f>
        <v/>
      </c>
      <c r="G6" s="18" t="str">
        <f>IF(OR(C5&lt;&gt;"",D5&lt;&gt;""),MAX(
IFERROR(INDEX('Asset Inventory'!$L$2:$L$100,MATCH(C5,'Asset Inventory'!$B$2:$B$100,0)),0),
IFERROR(INDEX('Threat Assessment'!$K$2:$K$100,MATCH(D5,'Threat Assessment'!$B$2:$B$100,0)),0)
),"")</f>
        <v/>
      </c>
      <c r="H6" s="18" t="str">
        <f>IF(E5&lt;&gt;"",IFERROR(INDEX('Vulnerability Analysis'!$K$2:$K$100,MATCH(E5,'Vulnerability Analysis'!$B$2:$B$100,0)),""),"")</f>
        <v/>
      </c>
      <c r="I6" s="18" t="str">
        <f t="shared" si="1"/>
        <v/>
      </c>
      <c r="J6" s="18" t="str">
        <f t="shared" si="2"/>
        <v/>
      </c>
      <c r="K6" s="18" t="str">
        <f t="shared" si="3"/>
        <v/>
      </c>
      <c r="L6" s="36">
        <v>1</v>
      </c>
    </row>
    <row r="7" spans="1:12" ht="14.25" customHeight="1" x14ac:dyDescent="0.55000000000000004">
      <c r="A7" s="2"/>
      <c r="B7" s="18" t="str">
        <f t="shared" si="0"/>
        <v/>
      </c>
      <c r="C7" s="2"/>
      <c r="D7" s="2"/>
      <c r="E7" s="2"/>
      <c r="F7" s="18" t="str">
        <f>IF(D6&lt;&gt;"",IFERROR(INDEX('Threat Assessment'!$G$2:$G$100,MATCH(D6,'Threat Assessment'!$B$2:$B$100,0)),""),"")</f>
        <v/>
      </c>
      <c r="G7" s="18" t="str">
        <f>IF(OR(C6&lt;&gt;"",D6&lt;&gt;""),MAX(
IFERROR(INDEX('Asset Inventory'!$L$2:$L$100,MATCH(C6,'Asset Inventory'!$B$2:$B$100,0)),0),
IFERROR(INDEX('Threat Assessment'!$K$2:$K$100,MATCH(D6,'Threat Assessment'!$B$2:$B$100,0)),0)
),"")</f>
        <v/>
      </c>
      <c r="H7" s="18" t="str">
        <f>IF(E6&lt;&gt;"",IFERROR(INDEX('Vulnerability Analysis'!$K$2:$K$100,MATCH(E6,'Vulnerability Analysis'!$B$2:$B$100,0)),""),"")</f>
        <v/>
      </c>
      <c r="I7" s="18" t="str">
        <f t="shared" si="1"/>
        <v/>
      </c>
      <c r="J7" s="18" t="str">
        <f t="shared" si="2"/>
        <v/>
      </c>
      <c r="K7" s="18" t="str">
        <f t="shared" si="3"/>
        <v/>
      </c>
      <c r="L7" s="36">
        <v>1</v>
      </c>
    </row>
    <row r="8" spans="1:12" ht="14.25" customHeight="1" x14ac:dyDescent="0.55000000000000004">
      <c r="A8" s="2"/>
      <c r="B8" s="18" t="str">
        <f t="shared" si="0"/>
        <v/>
      </c>
      <c r="C8" s="2"/>
      <c r="D8" s="2"/>
      <c r="E8" s="2"/>
      <c r="F8" s="18" t="str">
        <f>IF(D7&lt;&gt;"",IFERROR(INDEX('Threat Assessment'!$G$2:$G$100,MATCH(D7,'Threat Assessment'!$B$2:$B$100,0)),""),"")</f>
        <v/>
      </c>
      <c r="G8" s="18" t="str">
        <f>IF(OR(C7&lt;&gt;"",D7&lt;&gt;""),MAX(
IFERROR(INDEX('Asset Inventory'!$L$2:$L$100,MATCH(C7,'Asset Inventory'!$B$2:$B$100,0)),0),
IFERROR(INDEX('Threat Assessment'!$K$2:$K$100,MATCH(D7,'Threat Assessment'!$B$2:$B$100,0)),0)
),"")</f>
        <v/>
      </c>
      <c r="H8" s="18" t="str">
        <f>IF(E7&lt;&gt;"",IFERROR(INDEX('Vulnerability Analysis'!$K$2:$K$100,MATCH(E7,'Vulnerability Analysis'!$B$2:$B$100,0)),""),"")</f>
        <v/>
      </c>
      <c r="I8" s="18" t="str">
        <f t="shared" si="1"/>
        <v/>
      </c>
      <c r="J8" s="18" t="str">
        <f t="shared" si="2"/>
        <v/>
      </c>
      <c r="K8" s="18" t="str">
        <f t="shared" si="3"/>
        <v/>
      </c>
      <c r="L8" s="36">
        <v>1</v>
      </c>
    </row>
    <row r="9" spans="1:12" ht="14.25" customHeight="1" x14ac:dyDescent="0.55000000000000004">
      <c r="A9" s="2"/>
      <c r="B9" s="18" t="str">
        <f t="shared" si="0"/>
        <v/>
      </c>
      <c r="C9" s="2"/>
      <c r="D9" s="2"/>
      <c r="E9" s="2"/>
      <c r="F9" s="18" t="str">
        <f>IF(D8&lt;&gt;"",IFERROR(INDEX('Threat Assessment'!$G$2:$G$100,MATCH(D8,'Threat Assessment'!$B$2:$B$100,0)),""),"")</f>
        <v/>
      </c>
      <c r="G9" s="18" t="str">
        <f>IF(OR(C8&lt;&gt;"",D8&lt;&gt;""),MAX(
IFERROR(INDEX('Asset Inventory'!$L$2:$L$100,MATCH(C8,'Asset Inventory'!$B$2:$B$100,0)),0),
IFERROR(INDEX('Threat Assessment'!$K$2:$K$100,MATCH(D8,'Threat Assessment'!$B$2:$B$100,0)),0)
),"")</f>
        <v/>
      </c>
      <c r="H9" s="18" t="str">
        <f>IF(E8&lt;&gt;"",IFERROR(INDEX('Vulnerability Analysis'!$K$2:$K$100,MATCH(E8,'Vulnerability Analysis'!$B$2:$B$100,0)),""),"")</f>
        <v/>
      </c>
      <c r="I9" s="18" t="str">
        <f t="shared" si="1"/>
        <v/>
      </c>
      <c r="J9" s="18" t="str">
        <f t="shared" si="2"/>
        <v/>
      </c>
      <c r="K9" s="18" t="str">
        <f t="shared" si="3"/>
        <v/>
      </c>
      <c r="L9" s="36">
        <v>1</v>
      </c>
    </row>
    <row r="10" spans="1:12" ht="14.25" customHeight="1" x14ac:dyDescent="0.55000000000000004">
      <c r="A10" s="2"/>
      <c r="B10" s="18" t="str">
        <f t="shared" si="0"/>
        <v/>
      </c>
      <c r="C10" s="2"/>
      <c r="D10" s="2"/>
      <c r="E10" s="2"/>
      <c r="F10" s="18" t="str">
        <f>IF(D9&lt;&gt;"",IFERROR(INDEX('Threat Assessment'!$G$2:$G$100,MATCH(D9,'Threat Assessment'!$B$2:$B$100,0)),""),"")</f>
        <v/>
      </c>
      <c r="G10" s="18" t="str">
        <f>IF(OR(C9&lt;&gt;"",D9&lt;&gt;""),MAX(
IFERROR(INDEX('Asset Inventory'!$L$2:$L$100,MATCH(C9,'Asset Inventory'!$B$2:$B$100,0)),0),
IFERROR(INDEX('Threat Assessment'!$K$2:$K$100,MATCH(D9,'Threat Assessment'!$B$2:$B$100,0)),0)
),"")</f>
        <v/>
      </c>
      <c r="H10" s="18" t="str">
        <f>IF(E9&lt;&gt;"",IFERROR(INDEX('Vulnerability Analysis'!$K$2:$K$100,MATCH(E9,'Vulnerability Analysis'!$B$2:$B$100,0)),""),"")</f>
        <v/>
      </c>
      <c r="I10" s="18" t="str">
        <f t="shared" si="1"/>
        <v/>
      </c>
      <c r="J10" s="18" t="str">
        <f t="shared" si="2"/>
        <v/>
      </c>
      <c r="K10" s="18" t="str">
        <f t="shared" si="3"/>
        <v/>
      </c>
      <c r="L10" s="36">
        <v>1</v>
      </c>
    </row>
    <row r="11" spans="1:12" ht="14.25" customHeight="1" x14ac:dyDescent="0.55000000000000004">
      <c r="A11" s="2"/>
      <c r="B11" s="18" t="str">
        <f t="shared" si="0"/>
        <v/>
      </c>
      <c r="C11" s="2"/>
      <c r="D11" s="2"/>
      <c r="E11" s="2"/>
      <c r="F11" s="18" t="str">
        <f>IF(D10&lt;&gt;"",IFERROR(INDEX('Threat Assessment'!$G$2:$G$100,MATCH(D10,'Threat Assessment'!$B$2:$B$100,0)),""),"")</f>
        <v/>
      </c>
      <c r="G11" s="18" t="str">
        <f>IF(OR(C10&lt;&gt;"",D10&lt;&gt;""),MAX(
IFERROR(INDEX('Asset Inventory'!$L$2:$L$100,MATCH(C10,'Asset Inventory'!$B$2:$B$100,0)),0),
IFERROR(INDEX('Threat Assessment'!$K$2:$K$100,MATCH(D10,'Threat Assessment'!$B$2:$B$100,0)),0)
),"")</f>
        <v/>
      </c>
      <c r="H11" s="18" t="str">
        <f>IF(E10&lt;&gt;"",IFERROR(INDEX('Vulnerability Analysis'!$K$2:$K$100,MATCH(E10,'Vulnerability Analysis'!$B$2:$B$100,0)),""),"")</f>
        <v/>
      </c>
      <c r="I11" s="18" t="str">
        <f t="shared" si="1"/>
        <v/>
      </c>
      <c r="J11" s="18" t="str">
        <f t="shared" si="2"/>
        <v/>
      </c>
      <c r="K11" s="18" t="str">
        <f t="shared" si="3"/>
        <v/>
      </c>
      <c r="L11" s="36">
        <v>1</v>
      </c>
    </row>
    <row r="12" spans="1:12" ht="14.25" customHeight="1" x14ac:dyDescent="0.55000000000000004">
      <c r="A12" s="2"/>
      <c r="B12" s="18" t="str">
        <f t="shared" si="0"/>
        <v/>
      </c>
      <c r="C12" s="2"/>
      <c r="D12" s="2"/>
      <c r="E12" s="2"/>
      <c r="F12" s="18" t="str">
        <f>IF(D11&lt;&gt;"",IFERROR(INDEX('Threat Assessment'!$G$2:$G$100,MATCH(D11,'Threat Assessment'!$B$2:$B$100,0)),""),"")</f>
        <v/>
      </c>
      <c r="G12" s="18" t="str">
        <f>IF(OR(C11&lt;&gt;"",D11&lt;&gt;""),MAX(
IFERROR(INDEX('Asset Inventory'!$L$2:$L$100,MATCH(C11,'Asset Inventory'!$B$2:$B$100,0)),0),
IFERROR(INDEX('Threat Assessment'!$K$2:$K$100,MATCH(D11,'Threat Assessment'!$B$2:$B$100,0)),0)
),"")</f>
        <v/>
      </c>
      <c r="H12" s="18" t="str">
        <f>IF(E11&lt;&gt;"",IFERROR(INDEX('Vulnerability Analysis'!$K$2:$K$100,MATCH(E11,'Vulnerability Analysis'!$B$2:$B$100,0)),""),"")</f>
        <v/>
      </c>
      <c r="I12" s="18" t="str">
        <f t="shared" si="1"/>
        <v/>
      </c>
      <c r="J12" s="18" t="str">
        <f t="shared" si="2"/>
        <v/>
      </c>
      <c r="K12" s="18" t="str">
        <f t="shared" si="3"/>
        <v/>
      </c>
      <c r="L12" s="36">
        <v>1</v>
      </c>
    </row>
    <row r="13" spans="1:12" ht="14.25" customHeight="1" x14ac:dyDescent="0.55000000000000004">
      <c r="A13" s="2"/>
      <c r="B13" s="18" t="str">
        <f t="shared" si="0"/>
        <v/>
      </c>
      <c r="C13" s="2"/>
      <c r="D13" s="2"/>
      <c r="E13" s="2"/>
      <c r="F13" s="18" t="str">
        <f>IF(D12&lt;&gt;"",IFERROR(INDEX('Threat Assessment'!$G$2:$G$100,MATCH(D12,'Threat Assessment'!$B$2:$B$100,0)),""),"")</f>
        <v/>
      </c>
      <c r="G13" s="18" t="str">
        <f>IF(OR(C12&lt;&gt;"",D12&lt;&gt;""),MAX(
IFERROR(INDEX('Asset Inventory'!$L$2:$L$100,MATCH(C12,'Asset Inventory'!$B$2:$B$100,0)),0),
IFERROR(INDEX('Threat Assessment'!$K$2:$K$100,MATCH(D12,'Threat Assessment'!$B$2:$B$100,0)),0)
),"")</f>
        <v/>
      </c>
      <c r="H13" s="18" t="str">
        <f>IF(E12&lt;&gt;"",IFERROR(INDEX('Vulnerability Analysis'!$K$2:$K$100,MATCH(E12,'Vulnerability Analysis'!$B$2:$B$100,0)),""),"")</f>
        <v/>
      </c>
      <c r="I13" s="18" t="str">
        <f t="shared" si="1"/>
        <v/>
      </c>
      <c r="J13" s="18" t="str">
        <f t="shared" si="2"/>
        <v/>
      </c>
      <c r="K13" s="18" t="str">
        <f t="shared" si="3"/>
        <v/>
      </c>
      <c r="L13" s="36">
        <v>1</v>
      </c>
    </row>
    <row r="14" spans="1:12" ht="14.25" customHeight="1" x14ac:dyDescent="0.55000000000000004">
      <c r="A14" s="2"/>
      <c r="B14" s="18" t="str">
        <f t="shared" si="0"/>
        <v/>
      </c>
      <c r="C14" s="2"/>
      <c r="D14" s="2"/>
      <c r="E14" s="2"/>
      <c r="F14" s="18" t="str">
        <f>IF(D13&lt;&gt;"",IFERROR(INDEX('Threat Assessment'!$G$2:$G$100,MATCH(D13,'Threat Assessment'!$B$2:$B$100,0)),""),"")</f>
        <v/>
      </c>
      <c r="G14" s="18" t="str">
        <f>IF(OR(C13&lt;&gt;"",D13&lt;&gt;""),MAX(
IFERROR(INDEX('Asset Inventory'!$L$2:$L$100,MATCH(C13,'Asset Inventory'!$B$2:$B$100,0)),0),
IFERROR(INDEX('Threat Assessment'!$K$2:$K$100,MATCH(D13,'Threat Assessment'!$B$2:$B$100,0)),0)
),"")</f>
        <v/>
      </c>
      <c r="H14" s="18" t="str">
        <f>IF(E13&lt;&gt;"",IFERROR(INDEX('Vulnerability Analysis'!$K$2:$K$100,MATCH(E13,'Vulnerability Analysis'!$B$2:$B$100,0)),""),"")</f>
        <v/>
      </c>
      <c r="I14" s="18" t="str">
        <f t="shared" si="1"/>
        <v/>
      </c>
      <c r="J14" s="18" t="str">
        <f t="shared" si="2"/>
        <v/>
      </c>
      <c r="K14" s="18" t="str">
        <f t="shared" si="3"/>
        <v/>
      </c>
      <c r="L14" s="36">
        <v>1</v>
      </c>
    </row>
    <row r="15" spans="1:12" ht="14.25" customHeight="1" x14ac:dyDescent="0.55000000000000004">
      <c r="A15" s="2"/>
      <c r="B15" s="18" t="str">
        <f t="shared" si="0"/>
        <v/>
      </c>
      <c r="C15" s="2"/>
      <c r="D15" s="2"/>
      <c r="E15" s="2"/>
      <c r="F15" s="18" t="str">
        <f>IF(D14&lt;&gt;"",IFERROR(INDEX('Threat Assessment'!$G$2:$G$100,MATCH(D14,'Threat Assessment'!$B$2:$B$100,0)),""),"")</f>
        <v/>
      </c>
      <c r="G15" s="18" t="str">
        <f>IF(OR(C14&lt;&gt;"",D14&lt;&gt;""),MAX(
IFERROR(INDEX('Asset Inventory'!$L$2:$L$100,MATCH(C14,'Asset Inventory'!$B$2:$B$100,0)),0),
IFERROR(INDEX('Threat Assessment'!$K$2:$K$100,MATCH(D14,'Threat Assessment'!$B$2:$B$100,0)),0)
),"")</f>
        <v/>
      </c>
      <c r="H15" s="18" t="str">
        <f>IF(E14&lt;&gt;"",IFERROR(INDEX('Vulnerability Analysis'!$K$2:$K$100,MATCH(E14,'Vulnerability Analysis'!$B$2:$B$100,0)),""),"")</f>
        <v/>
      </c>
      <c r="I15" s="18" t="str">
        <f t="shared" si="1"/>
        <v/>
      </c>
      <c r="J15" s="18" t="str">
        <f t="shared" si="2"/>
        <v/>
      </c>
      <c r="K15" s="18" t="str">
        <f t="shared" si="3"/>
        <v/>
      </c>
      <c r="L15" s="36">
        <v>1</v>
      </c>
    </row>
    <row r="16" spans="1:12" ht="14.25" customHeight="1" x14ac:dyDescent="0.55000000000000004">
      <c r="A16" s="2"/>
      <c r="B16" s="18" t="str">
        <f t="shared" si="0"/>
        <v/>
      </c>
      <c r="C16" s="2"/>
      <c r="D16" s="2"/>
      <c r="E16" s="2"/>
      <c r="F16" s="18" t="str">
        <f>IF(D15&lt;&gt;"",IFERROR(INDEX('Threat Assessment'!$G$2:$G$100,MATCH(D15,'Threat Assessment'!$B$2:$B$100,0)),""),"")</f>
        <v/>
      </c>
      <c r="G16" s="18" t="str">
        <f>IF(OR(C15&lt;&gt;"",D15&lt;&gt;""),MAX(
IFERROR(INDEX('Asset Inventory'!$L$2:$L$100,MATCH(C15,'Asset Inventory'!$B$2:$B$100,0)),0),
IFERROR(INDEX('Threat Assessment'!$K$2:$K$100,MATCH(D15,'Threat Assessment'!$B$2:$B$100,0)),0)
),"")</f>
        <v/>
      </c>
      <c r="H16" s="18" t="str">
        <f>IF(E15&lt;&gt;"",IFERROR(INDEX('Vulnerability Analysis'!$K$2:$K$100,MATCH(E15,'Vulnerability Analysis'!$B$2:$B$100,0)),""),"")</f>
        <v/>
      </c>
      <c r="I16" s="18" t="str">
        <f t="shared" si="1"/>
        <v/>
      </c>
      <c r="J16" s="18" t="str">
        <f t="shared" si="2"/>
        <v/>
      </c>
      <c r="K16" s="18" t="str">
        <f t="shared" si="3"/>
        <v/>
      </c>
      <c r="L16" s="36">
        <v>1</v>
      </c>
    </row>
    <row r="17" spans="1:12" ht="14.25" customHeight="1" x14ac:dyDescent="0.55000000000000004">
      <c r="A17" s="2"/>
      <c r="B17" s="18" t="str">
        <f t="shared" si="0"/>
        <v/>
      </c>
      <c r="C17" s="2"/>
      <c r="D17" s="2"/>
      <c r="E17" s="2"/>
      <c r="F17" s="18" t="str">
        <f>IF(D16&lt;&gt;"",IFERROR(INDEX('Threat Assessment'!$G$2:$G$100,MATCH(D16,'Threat Assessment'!$B$2:$B$100,0)),""),"")</f>
        <v/>
      </c>
      <c r="G17" s="18" t="str">
        <f>IF(OR(C16&lt;&gt;"",D16&lt;&gt;""),MAX(
IFERROR(INDEX('Asset Inventory'!$L$2:$L$100,MATCH(C16,'Asset Inventory'!$B$2:$B$100,0)),0),
IFERROR(INDEX('Threat Assessment'!$K$2:$K$100,MATCH(D16,'Threat Assessment'!$B$2:$B$100,0)),0)
),"")</f>
        <v/>
      </c>
      <c r="H17" s="18" t="str">
        <f>IF(E16&lt;&gt;"",IFERROR(INDEX('Vulnerability Analysis'!$K$2:$K$100,MATCH(E16,'Vulnerability Analysis'!$B$2:$B$100,0)),""),"")</f>
        <v/>
      </c>
      <c r="I17" s="18" t="str">
        <f t="shared" si="1"/>
        <v/>
      </c>
      <c r="J17" s="18" t="str">
        <f t="shared" si="2"/>
        <v/>
      </c>
      <c r="K17" s="18" t="str">
        <f t="shared" si="3"/>
        <v/>
      </c>
      <c r="L17" s="36">
        <v>1</v>
      </c>
    </row>
    <row r="18" spans="1:12" ht="14.25" customHeight="1" x14ac:dyDescent="0.55000000000000004">
      <c r="A18" s="2"/>
      <c r="B18" s="18" t="str">
        <f t="shared" si="0"/>
        <v/>
      </c>
      <c r="C18" s="2"/>
      <c r="D18" s="2"/>
      <c r="E18" s="2"/>
      <c r="F18" s="18" t="str">
        <f>IF(D17&lt;&gt;"",IFERROR(INDEX('Threat Assessment'!$G$2:$G$100,MATCH(D17,'Threat Assessment'!$B$2:$B$100,0)),""),"")</f>
        <v/>
      </c>
      <c r="G18" s="18" t="str">
        <f>IF(OR(C17&lt;&gt;"",D17&lt;&gt;""),MAX(
IFERROR(INDEX('Asset Inventory'!$L$2:$L$100,MATCH(C17,'Asset Inventory'!$B$2:$B$100,0)),0),
IFERROR(INDEX('Threat Assessment'!$K$2:$K$100,MATCH(D17,'Threat Assessment'!$B$2:$B$100,0)),0)
),"")</f>
        <v/>
      </c>
      <c r="H18" s="18" t="str">
        <f>IF(E17&lt;&gt;"",IFERROR(INDEX('Vulnerability Analysis'!$K$2:$K$100,MATCH(E17,'Vulnerability Analysis'!$B$2:$B$100,0)),""),"")</f>
        <v/>
      </c>
      <c r="I18" s="18" t="str">
        <f t="shared" si="1"/>
        <v/>
      </c>
      <c r="J18" s="18" t="str">
        <f t="shared" si="2"/>
        <v/>
      </c>
      <c r="K18" s="18" t="str">
        <f t="shared" si="3"/>
        <v/>
      </c>
      <c r="L18" s="36">
        <v>1</v>
      </c>
    </row>
    <row r="19" spans="1:12" ht="14.25" customHeight="1" x14ac:dyDescent="0.55000000000000004">
      <c r="A19" s="2"/>
      <c r="B19" s="18" t="str">
        <f t="shared" si="0"/>
        <v/>
      </c>
      <c r="C19" s="2"/>
      <c r="D19" s="2"/>
      <c r="E19" s="2"/>
      <c r="F19" s="18" t="str">
        <f>IF(D18&lt;&gt;"",IFERROR(INDEX('Threat Assessment'!$G$2:$G$100,MATCH(D18,'Threat Assessment'!$B$2:$B$100,0)),""),"")</f>
        <v/>
      </c>
      <c r="G19" s="18" t="str">
        <f>IF(OR(C18&lt;&gt;"",D18&lt;&gt;""),MAX(
IFERROR(INDEX('Asset Inventory'!$L$2:$L$100,MATCH(C18,'Asset Inventory'!$B$2:$B$100,0)),0),
IFERROR(INDEX('Threat Assessment'!$K$2:$K$100,MATCH(D18,'Threat Assessment'!$B$2:$B$100,0)),0)
),"")</f>
        <v/>
      </c>
      <c r="H19" s="18" t="str">
        <f>IF(E18&lt;&gt;"",IFERROR(INDEX('Vulnerability Analysis'!$K$2:$K$100,MATCH(E18,'Vulnerability Analysis'!$B$2:$B$100,0)),""),"")</f>
        <v/>
      </c>
      <c r="I19" s="18" t="str">
        <f t="shared" si="1"/>
        <v/>
      </c>
      <c r="J19" s="18" t="str">
        <f t="shared" si="2"/>
        <v/>
      </c>
      <c r="K19" s="18" t="str">
        <f t="shared" si="3"/>
        <v/>
      </c>
      <c r="L19" s="36">
        <v>1</v>
      </c>
    </row>
    <row r="20" spans="1:12" ht="14.25" customHeight="1" x14ac:dyDescent="0.55000000000000004">
      <c r="A20" s="2"/>
      <c r="B20" s="18" t="str">
        <f t="shared" si="0"/>
        <v/>
      </c>
      <c r="C20" s="2"/>
      <c r="D20" s="2"/>
      <c r="E20" s="2"/>
      <c r="F20" s="18" t="str">
        <f>IF(D19&lt;&gt;"",IFERROR(INDEX('Threat Assessment'!$G$2:$G$100,MATCH(D19,'Threat Assessment'!$B$2:$B$100,0)),""),"")</f>
        <v/>
      </c>
      <c r="G20" s="18" t="str">
        <f>IF(OR(C19&lt;&gt;"",D19&lt;&gt;""),MAX(
IFERROR(INDEX('Asset Inventory'!$L$2:$L$100,MATCH(C19,'Asset Inventory'!$B$2:$B$100,0)),0),
IFERROR(INDEX('Threat Assessment'!$K$2:$K$100,MATCH(D19,'Threat Assessment'!$B$2:$B$100,0)),0)
),"")</f>
        <v/>
      </c>
      <c r="H20" s="18" t="str">
        <f>IF(E19&lt;&gt;"",IFERROR(INDEX('Vulnerability Analysis'!$K$2:$K$100,MATCH(E19,'Vulnerability Analysis'!$B$2:$B$100,0)),""),"")</f>
        <v/>
      </c>
      <c r="I20" s="18" t="str">
        <f t="shared" si="1"/>
        <v/>
      </c>
      <c r="J20" s="18" t="str">
        <f t="shared" si="2"/>
        <v/>
      </c>
      <c r="K20" s="18" t="str">
        <f t="shared" si="3"/>
        <v/>
      </c>
      <c r="L20" s="36">
        <v>1</v>
      </c>
    </row>
    <row r="21" spans="1:12" ht="14.25" customHeight="1" x14ac:dyDescent="0.55000000000000004">
      <c r="A21" s="2"/>
      <c r="B21" s="18" t="str">
        <f t="shared" si="0"/>
        <v/>
      </c>
      <c r="C21" s="2"/>
      <c r="D21" s="2"/>
      <c r="E21" s="2"/>
      <c r="F21" s="18" t="str">
        <f>IF(D20&lt;&gt;"",IFERROR(INDEX('Threat Assessment'!$G$2:$G$100,MATCH(D20,'Threat Assessment'!$B$2:$B$100,0)),""),"")</f>
        <v/>
      </c>
      <c r="G21" s="18" t="str">
        <f>IF(OR(C20&lt;&gt;"",D20&lt;&gt;""),MAX(
IFERROR(INDEX('Asset Inventory'!$L$2:$L$100,MATCH(C20,'Asset Inventory'!$B$2:$B$100,0)),0),
IFERROR(INDEX('Threat Assessment'!$K$2:$K$100,MATCH(D20,'Threat Assessment'!$B$2:$B$100,0)),0)
),"")</f>
        <v/>
      </c>
      <c r="H21" s="18" t="str">
        <f>IF(E20&lt;&gt;"",IFERROR(INDEX('Vulnerability Analysis'!$K$2:$K$100,MATCH(E20,'Vulnerability Analysis'!$B$2:$B$100,0)),""),"")</f>
        <v/>
      </c>
      <c r="I21" s="18" t="str">
        <f t="shared" si="1"/>
        <v/>
      </c>
      <c r="J21" s="18" t="str">
        <f t="shared" si="2"/>
        <v/>
      </c>
      <c r="K21" s="18" t="str">
        <f t="shared" si="3"/>
        <v/>
      </c>
      <c r="L21" s="36">
        <v>1</v>
      </c>
    </row>
    <row r="22" spans="1:12" ht="14.25" customHeight="1" x14ac:dyDescent="0.55000000000000004">
      <c r="A22" s="2"/>
      <c r="B22" s="18" t="str">
        <f t="shared" si="0"/>
        <v/>
      </c>
      <c r="C22" s="2"/>
      <c r="D22" s="2"/>
      <c r="E22" s="2"/>
      <c r="F22" s="18" t="str">
        <f>IF(D21&lt;&gt;"",IFERROR(INDEX('Threat Assessment'!$G$2:$G$100,MATCH(D21,'Threat Assessment'!$B$2:$B$100,0)),""),"")</f>
        <v/>
      </c>
      <c r="G22" s="18" t="str">
        <f>IF(OR(C21&lt;&gt;"",D21&lt;&gt;""),MAX(
IFERROR(INDEX('Asset Inventory'!$L$2:$L$100,MATCH(C21,'Asset Inventory'!$B$2:$B$100,0)),0),
IFERROR(INDEX('Threat Assessment'!$K$2:$K$100,MATCH(D21,'Threat Assessment'!$B$2:$B$100,0)),0)
),"")</f>
        <v/>
      </c>
      <c r="H22" s="18" t="str">
        <f>IF(E21&lt;&gt;"",IFERROR(INDEX('Vulnerability Analysis'!$K$2:$K$100,MATCH(E21,'Vulnerability Analysis'!$B$2:$B$100,0)),""),"")</f>
        <v/>
      </c>
      <c r="I22" s="18" t="str">
        <f t="shared" si="1"/>
        <v/>
      </c>
      <c r="J22" s="18" t="str">
        <f t="shared" si="2"/>
        <v/>
      </c>
      <c r="K22" s="18" t="str">
        <f t="shared" si="3"/>
        <v/>
      </c>
      <c r="L22" s="36">
        <v>1</v>
      </c>
    </row>
    <row r="23" spans="1:12" ht="14.25" customHeight="1" x14ac:dyDescent="0.55000000000000004">
      <c r="A23" s="2"/>
      <c r="B23" s="18" t="str">
        <f t="shared" si="0"/>
        <v/>
      </c>
      <c r="C23" s="2"/>
      <c r="D23" s="2"/>
      <c r="E23" s="2"/>
      <c r="F23" s="18" t="str">
        <f>IF(D22&lt;&gt;"",IFERROR(INDEX('Threat Assessment'!$G$2:$G$100,MATCH(D22,'Threat Assessment'!$B$2:$B$100,0)),""),"")</f>
        <v/>
      </c>
      <c r="G23" s="18" t="str">
        <f>IF(OR(C22&lt;&gt;"",D22&lt;&gt;""),MAX(
IFERROR(INDEX('Asset Inventory'!$L$2:$L$100,MATCH(C22,'Asset Inventory'!$B$2:$B$100,0)),0),
IFERROR(INDEX('Threat Assessment'!$K$2:$K$100,MATCH(D22,'Threat Assessment'!$B$2:$B$100,0)),0)
),"")</f>
        <v/>
      </c>
      <c r="H23" s="18" t="str">
        <f>IF(E22&lt;&gt;"",IFERROR(INDEX('Vulnerability Analysis'!$K$2:$K$100,MATCH(E22,'Vulnerability Analysis'!$B$2:$B$100,0)),""),"")</f>
        <v/>
      </c>
      <c r="I23" s="18" t="str">
        <f t="shared" si="1"/>
        <v/>
      </c>
      <c r="J23" s="18" t="str">
        <f t="shared" si="2"/>
        <v/>
      </c>
      <c r="K23" s="18" t="str">
        <f t="shared" si="3"/>
        <v/>
      </c>
      <c r="L23" s="36">
        <v>1</v>
      </c>
    </row>
    <row r="24" spans="1:12" ht="14.25" customHeight="1" x14ac:dyDescent="0.55000000000000004">
      <c r="A24" s="2"/>
      <c r="B24" s="18" t="str">
        <f t="shared" si="0"/>
        <v/>
      </c>
      <c r="C24" s="2"/>
      <c r="D24" s="2"/>
      <c r="E24" s="2"/>
      <c r="F24" s="18" t="str">
        <f>IF(D23&lt;&gt;"",IFERROR(INDEX('Threat Assessment'!$G$2:$G$100,MATCH(D23,'Threat Assessment'!$B$2:$B$100,0)),""),"")</f>
        <v/>
      </c>
      <c r="G24" s="18" t="str">
        <f>IF(OR(C23&lt;&gt;"",D23&lt;&gt;""),MAX(
IFERROR(INDEX('Asset Inventory'!$L$2:$L$100,MATCH(C23,'Asset Inventory'!$B$2:$B$100,0)),0),
IFERROR(INDEX('Threat Assessment'!$K$2:$K$100,MATCH(D23,'Threat Assessment'!$B$2:$B$100,0)),0)
),"")</f>
        <v/>
      </c>
      <c r="H24" s="18" t="str">
        <f>IF(E23&lt;&gt;"",IFERROR(INDEX('Vulnerability Analysis'!$K$2:$K$100,MATCH(E23,'Vulnerability Analysis'!$B$2:$B$100,0)),""),"")</f>
        <v/>
      </c>
      <c r="I24" s="18" t="str">
        <f t="shared" si="1"/>
        <v/>
      </c>
      <c r="J24" s="18" t="str">
        <f t="shared" si="2"/>
        <v/>
      </c>
      <c r="K24" s="18" t="str">
        <f t="shared" si="3"/>
        <v/>
      </c>
      <c r="L24" s="36">
        <v>1</v>
      </c>
    </row>
    <row r="25" spans="1:12" ht="14.25" customHeight="1" x14ac:dyDescent="0.55000000000000004">
      <c r="A25" s="2"/>
      <c r="B25" s="18" t="str">
        <f t="shared" si="0"/>
        <v/>
      </c>
      <c r="C25" s="2"/>
      <c r="D25" s="2"/>
      <c r="E25" s="2"/>
      <c r="F25" s="18" t="str">
        <f>IF(D24&lt;&gt;"",IFERROR(INDEX('Threat Assessment'!$G$2:$G$100,MATCH(D24,'Threat Assessment'!$B$2:$B$100,0)),""),"")</f>
        <v/>
      </c>
      <c r="G25" s="18" t="str">
        <f>IF(OR(C24&lt;&gt;"",D24&lt;&gt;""),MAX(
IFERROR(INDEX('Asset Inventory'!$L$2:$L$100,MATCH(C24,'Asset Inventory'!$B$2:$B$100,0)),0),
IFERROR(INDEX('Threat Assessment'!$K$2:$K$100,MATCH(D24,'Threat Assessment'!$B$2:$B$100,0)),0)
),"")</f>
        <v/>
      </c>
      <c r="H25" s="18" t="str">
        <f>IF(E24&lt;&gt;"",IFERROR(INDEX('Vulnerability Analysis'!$K$2:$K$100,MATCH(E24,'Vulnerability Analysis'!$B$2:$B$100,0)),""),"")</f>
        <v/>
      </c>
      <c r="I25" s="18" t="str">
        <f t="shared" si="1"/>
        <v/>
      </c>
      <c r="J25" s="18" t="str">
        <f t="shared" si="2"/>
        <v/>
      </c>
      <c r="K25" s="18" t="str">
        <f t="shared" si="3"/>
        <v/>
      </c>
      <c r="L25" s="36">
        <v>1</v>
      </c>
    </row>
    <row r="26" spans="1:12" ht="14.25" customHeight="1" x14ac:dyDescent="0.55000000000000004">
      <c r="A26" s="2"/>
      <c r="B26" s="18" t="str">
        <f t="shared" si="0"/>
        <v/>
      </c>
      <c r="C26" s="2"/>
      <c r="D26" s="2"/>
      <c r="E26" s="2"/>
      <c r="F26" s="18" t="str">
        <f>IF(D25&lt;&gt;"",IFERROR(INDEX('Threat Assessment'!$G$2:$G$100,MATCH(D25,'Threat Assessment'!$B$2:$B$100,0)),""),"")</f>
        <v/>
      </c>
      <c r="G26" s="18" t="str">
        <f>IF(OR(C25&lt;&gt;"",D25&lt;&gt;""),MAX(
IFERROR(INDEX('Asset Inventory'!$L$2:$L$100,MATCH(C25,'Asset Inventory'!$B$2:$B$100,0)),0),
IFERROR(INDEX('Threat Assessment'!$K$2:$K$100,MATCH(D25,'Threat Assessment'!$B$2:$B$100,0)),0)
),"")</f>
        <v/>
      </c>
      <c r="H26" s="18" t="str">
        <f>IF(E25&lt;&gt;"",IFERROR(INDEX('Vulnerability Analysis'!$K$2:$K$100,MATCH(E25,'Vulnerability Analysis'!$B$2:$B$100,0)),""),"")</f>
        <v/>
      </c>
      <c r="I26" s="18" t="str">
        <f t="shared" si="1"/>
        <v/>
      </c>
      <c r="J26" s="18" t="str">
        <f t="shared" si="2"/>
        <v/>
      </c>
      <c r="K26" s="18" t="str">
        <f t="shared" si="3"/>
        <v/>
      </c>
      <c r="L26" s="36">
        <v>1</v>
      </c>
    </row>
    <row r="27" spans="1:12" ht="15" customHeight="1" x14ac:dyDescent="0.5500000000000000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15" customHeight="1" x14ac:dyDescent="0.6">
      <c r="A28" s="32" t="s">
        <v>123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sheetProtection algorithmName="SHA-512" hashValue="SvV3TdtT+ywyWyIid6mL+21ghF48o924d0VjlRSTrUGKAGKU7w9o8b9HmsaRN8h9KMURWMmOCiPcx9KlAA67SQ==" saltValue="c1PImKhbyKQtNoG9CH2PBg==" spinCount="100000" sheet="1" objects="1" scenarios="1"/>
  <mergeCells count="2">
    <mergeCell ref="A1:L1"/>
    <mergeCell ref="A27:L2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6"/>
  <sheetViews>
    <sheetView tabSelected="1" zoomScaleNormal="100" workbookViewId="0">
      <pane ySplit="2" topLeftCell="A3" activePane="bottomLeft" state="frozen"/>
      <selection pane="bottomLeft" activeCell="A2" sqref="A2:K2"/>
    </sheetView>
  </sheetViews>
  <sheetFormatPr defaultColWidth="8.68359375" defaultRowHeight="14.4" x14ac:dyDescent="0.55000000000000004"/>
  <cols>
    <col min="1" max="12" width="20" customWidth="1"/>
  </cols>
  <sheetData>
    <row r="1" spans="1:11" ht="30" customHeight="1" x14ac:dyDescent="0.55000000000000004">
      <c r="A1" s="54" t="s">
        <v>143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19.5" customHeight="1" x14ac:dyDescent="0.55000000000000004">
      <c r="A2" s="69" t="s">
        <v>144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30" customHeight="1" x14ac:dyDescent="0.55000000000000004">
      <c r="A3" s="70" t="s">
        <v>145</v>
      </c>
      <c r="B3" s="55"/>
      <c r="C3" s="55"/>
      <c r="D3" s="55"/>
      <c r="E3" s="55"/>
      <c r="F3" s="55"/>
      <c r="G3" s="55"/>
      <c r="H3" s="55"/>
      <c r="I3" s="55"/>
      <c r="J3" s="55"/>
      <c r="K3" s="56"/>
    </row>
    <row r="5" spans="1:11" ht="14.25" customHeight="1" x14ac:dyDescent="0.55000000000000004">
      <c r="A5" s="33" t="s">
        <v>134</v>
      </c>
      <c r="B5" s="33" t="s">
        <v>135</v>
      </c>
      <c r="C5" s="33" t="s">
        <v>140</v>
      </c>
      <c r="D5" s="33" t="s">
        <v>141</v>
      </c>
      <c r="E5" s="34" t="s">
        <v>82</v>
      </c>
      <c r="F5" s="33" t="s">
        <v>83</v>
      </c>
      <c r="G5" s="33" t="s">
        <v>84</v>
      </c>
      <c r="H5" s="33" t="s">
        <v>146</v>
      </c>
      <c r="I5" s="33" t="s">
        <v>147</v>
      </c>
      <c r="J5" s="33" t="s">
        <v>148</v>
      </c>
      <c r="K5" s="33" t="s">
        <v>149</v>
      </c>
    </row>
    <row r="6" spans="1:11" ht="14.25" customHeight="1" x14ac:dyDescent="0.55000000000000004">
      <c r="A6" s="36" t="str">
        <f>IFERROR(INDEX('Risk Calculation'!$A$2:$A$51,MATCH(5,'Risk Calculation'!$K$2:$K$51,0)),"")</f>
        <v/>
      </c>
      <c r="B6" s="36" t="e">
        <f>IF(A3&lt;&gt;"",INDEX('Risk Calculation'!$B$2:$B$51,MATCH(A3,'Risk Calculation'!$A$2:$A$51,0)),"")</f>
        <v>#N/A</v>
      </c>
      <c r="C6" s="36" t="e">
        <f>IF(A3&lt;&gt;"",INDEX('Risk Calculation'!$I$2:$I$51,MATCH(A3,'Risk Calculation'!$A$2:$A$51,0)),"")</f>
        <v>#N/A</v>
      </c>
      <c r="D6" s="36" t="e">
        <f>IF(A3&lt;&gt;"",INDEX('Risk Calculation'!$J$2:$J$51,MATCH(A3,'Risk Calculation'!$A$2:$A$51,0)),"")</f>
        <v>#N/A</v>
      </c>
      <c r="E6" s="25"/>
      <c r="F6" s="25"/>
      <c r="G6" s="25"/>
      <c r="H6" s="25"/>
      <c r="I6" s="25"/>
      <c r="J6" s="25"/>
      <c r="K6" s="25"/>
    </row>
    <row r="7" spans="1:11" ht="14.25" customHeight="1" x14ac:dyDescent="0.55000000000000004">
      <c r="A7" s="36" t="str">
        <f>IFERROR(INDEX('Risk Calculation'!$A$2:$A$51,MATCH(5,'Risk Calculation'!$K$2:$K$51,0)),"")</f>
        <v/>
      </c>
      <c r="B7" s="36" t="str">
        <f>IF(A4&lt;&gt;"",INDEX('Risk Calculation'!$B$2:$B$51,MATCH(A4,'Risk Calculation'!$A$2:$A$51,0)),"")</f>
        <v/>
      </c>
      <c r="C7" s="36" t="str">
        <f>IF(A4&lt;&gt;"",INDEX('Risk Calculation'!$I$2:$I$51,MATCH(A4,'Risk Calculation'!$A$2:$A$51,0)),"")</f>
        <v/>
      </c>
      <c r="D7" s="36" t="str">
        <f>IF(A4&lt;&gt;"",INDEX('Risk Calculation'!$J$2:$J$51,MATCH(A4,'Risk Calculation'!$A$2:$A$51,0)),"")</f>
        <v/>
      </c>
      <c r="E7" s="25"/>
      <c r="F7" s="25"/>
      <c r="G7" s="25"/>
      <c r="H7" s="25"/>
      <c r="I7" s="25"/>
      <c r="J7" s="25"/>
      <c r="K7" s="25"/>
    </row>
    <row r="8" spans="1:11" ht="14.25" customHeight="1" x14ac:dyDescent="0.55000000000000004">
      <c r="A8" s="36" t="str">
        <f>IFERROR(INDEX('Risk Calculation'!$A$2:$A$51,MATCH(6,'Risk Calculation'!$K$2:$K$51,0)),"")</f>
        <v/>
      </c>
      <c r="B8" s="36" t="str">
        <f>IF(A5&lt;&gt;"",INDEX('Risk Calculation'!$B$2:$B$51,MATCH(A5,'Risk Calculation'!$A$2:$A$51,0)),"")</f>
        <v>Risk Description</v>
      </c>
      <c r="C8" s="36" t="str">
        <f>IF(A5&lt;&gt;"",INDEX('Risk Calculation'!$I$2:$I$51,MATCH(A5,'Risk Calculation'!$A$2:$A$51,0)),"")</f>
        <v>Risk Score</v>
      </c>
      <c r="D8" s="36" t="str">
        <f>IF(A5&lt;&gt;"",INDEX('Risk Calculation'!$J$2:$J$51,MATCH(A5,'Risk Calculation'!$A$2:$A$51,0)),"")</f>
        <v>Risk Level</v>
      </c>
      <c r="E8" s="25"/>
      <c r="F8" s="25"/>
      <c r="G8" s="25"/>
      <c r="H8" s="25"/>
      <c r="I8" s="25"/>
      <c r="J8" s="25"/>
      <c r="K8" s="25"/>
    </row>
    <row r="9" spans="1:11" ht="14.25" customHeight="1" x14ac:dyDescent="0.55000000000000004">
      <c r="A9" s="36" t="str">
        <f>IFERROR(INDEX('Risk Calculation'!$A$2:$A$51,MATCH(7,'Risk Calculation'!$K$2:$K$51,0)),"")</f>
        <v/>
      </c>
      <c r="B9" s="36" t="str">
        <f>IF(A6&lt;&gt;"",INDEX('Risk Calculation'!$B$2:$B$51,MATCH(A6,'Risk Calculation'!$A$2:$A$51,0)),"")</f>
        <v/>
      </c>
      <c r="C9" s="36" t="str">
        <f>IF(A6&lt;&gt;"",INDEX('Risk Calculation'!$I$2:$I$51,MATCH(A6,'Risk Calculation'!$A$2:$A$51,0)),"")</f>
        <v/>
      </c>
      <c r="D9" s="36" t="str">
        <f>IF(A6&lt;&gt;"",INDEX('Risk Calculation'!$J$2:$J$51,MATCH(A6,'Risk Calculation'!$A$2:$A$51,0)),"")</f>
        <v/>
      </c>
      <c r="E9" s="25"/>
      <c r="F9" s="25"/>
      <c r="G9" s="25"/>
      <c r="H9" s="25"/>
      <c r="I9" s="25"/>
      <c r="J9" s="25"/>
      <c r="K9" s="25"/>
    </row>
    <row r="10" spans="1:11" ht="14.25" customHeight="1" x14ac:dyDescent="0.55000000000000004">
      <c r="A10" s="36" t="str">
        <f>IFERROR(INDEX('Risk Calculation'!$A$2:$A$51,MATCH(8,'Risk Calculation'!$K$2:$K$51,0)),"")</f>
        <v/>
      </c>
      <c r="B10" s="36" t="str">
        <f>IF(A7&lt;&gt;"",INDEX('Risk Calculation'!$B$2:$B$51,MATCH(A7,'Risk Calculation'!$A$2:$A$51,0)),"")</f>
        <v/>
      </c>
      <c r="C10" s="36" t="str">
        <f>IF(A7&lt;&gt;"",INDEX('Risk Calculation'!$I$2:$I$51,MATCH(A7,'Risk Calculation'!$A$2:$A$51,0)),"")</f>
        <v/>
      </c>
      <c r="D10" s="36" t="str">
        <f>IF(A7&lt;&gt;"",INDEX('Risk Calculation'!$J$2:$J$51,MATCH(A7,'Risk Calculation'!$A$2:$A$51,0)),"")</f>
        <v/>
      </c>
      <c r="E10" s="25"/>
      <c r="F10" s="25"/>
      <c r="G10" s="25"/>
      <c r="H10" s="25"/>
      <c r="I10" s="25"/>
      <c r="J10" s="25"/>
      <c r="K10" s="25"/>
    </row>
    <row r="11" spans="1:11" ht="14.25" customHeight="1" x14ac:dyDescent="0.55000000000000004">
      <c r="A11" s="36" t="str">
        <f>IFERROR(INDEX('Risk Calculation'!$A$2:$A$51,MATCH(9,'Risk Calculation'!$K$2:$K$51,0)),"")</f>
        <v/>
      </c>
      <c r="B11" s="36" t="str">
        <f>IF(A8&lt;&gt;"",INDEX('Risk Calculation'!$B$2:$B$51,MATCH(A8,'Risk Calculation'!$A$2:$A$51,0)),"")</f>
        <v/>
      </c>
      <c r="C11" s="36" t="str">
        <f>IF(A8&lt;&gt;"",INDEX('Risk Calculation'!$I$2:$I$51,MATCH(A8,'Risk Calculation'!$A$2:$A$51,0)),"")</f>
        <v/>
      </c>
      <c r="D11" s="36" t="str">
        <f>IF(A8&lt;&gt;"",INDEX('Risk Calculation'!$J$2:$J$51,MATCH(A8,'Risk Calculation'!$A$2:$A$51,0)),"")</f>
        <v/>
      </c>
      <c r="E11" s="25"/>
      <c r="F11" s="25"/>
      <c r="G11" s="25"/>
      <c r="H11" s="25"/>
      <c r="I11" s="25"/>
      <c r="J11" s="25"/>
      <c r="K11" s="25"/>
    </row>
    <row r="12" spans="1:11" ht="14.25" customHeight="1" x14ac:dyDescent="0.55000000000000004">
      <c r="A12" s="36" t="str">
        <f>IFERROR(INDEX('Risk Calculation'!$A$2:$A$51,MATCH(10,'Risk Calculation'!$K$2:$K$51,0)),"")</f>
        <v/>
      </c>
      <c r="B12" s="36" t="str">
        <f>IF(A9&lt;&gt;"",INDEX('Risk Calculation'!$B$2:$B$51,MATCH(A9,'Risk Calculation'!$A$2:$A$51,0)),"")</f>
        <v/>
      </c>
      <c r="C12" s="36" t="str">
        <f>IF(A9&lt;&gt;"",INDEX('Risk Calculation'!$I$2:$I$51,MATCH(A9,'Risk Calculation'!$A$2:$A$51,0)),"")</f>
        <v/>
      </c>
      <c r="D12" s="36" t="str">
        <f>IF(A9&lt;&gt;"",INDEX('Risk Calculation'!$J$2:$J$51,MATCH(A9,'Risk Calculation'!$A$2:$A$51,0)),"")</f>
        <v/>
      </c>
      <c r="E12" s="25"/>
      <c r="F12" s="25"/>
      <c r="G12" s="25"/>
      <c r="H12" s="25"/>
      <c r="I12" s="25"/>
      <c r="J12" s="25"/>
      <c r="K12" s="25"/>
    </row>
    <row r="13" spans="1:11" ht="14.25" customHeight="1" x14ac:dyDescent="0.55000000000000004">
      <c r="A13" s="36" t="str">
        <f>IFERROR(INDEX('Risk Calculation'!$A$2:$A$51,MATCH(11,'Risk Calculation'!$K$2:$K$51,0)),"")</f>
        <v/>
      </c>
      <c r="B13" s="36" t="str">
        <f>IF(A10&lt;&gt;"",INDEX('Risk Calculation'!$B$2:$B$51,MATCH(A10,'Risk Calculation'!$A$2:$A$51,0)),"")</f>
        <v/>
      </c>
      <c r="C13" s="36" t="str">
        <f>IF(A10&lt;&gt;"",INDEX('Risk Calculation'!$I$2:$I$51,MATCH(A10,'Risk Calculation'!$A$2:$A$51,0)),"")</f>
        <v/>
      </c>
      <c r="D13" s="36" t="str">
        <f>IF(A10&lt;&gt;"",INDEX('Risk Calculation'!$J$2:$J$51,MATCH(A10,'Risk Calculation'!$A$2:$A$51,0)),"")</f>
        <v/>
      </c>
      <c r="E13" s="25"/>
      <c r="F13" s="25"/>
      <c r="G13" s="25"/>
      <c r="H13" s="25"/>
      <c r="I13" s="25"/>
      <c r="J13" s="25"/>
      <c r="K13" s="25"/>
    </row>
    <row r="14" spans="1:11" ht="14.25" customHeight="1" x14ac:dyDescent="0.55000000000000004">
      <c r="A14" s="36" t="str">
        <f>IFERROR(INDEX('Risk Calculation'!$A$2:$A$51,MATCH(12,'Risk Calculation'!$K$2:$K$51,0)),"")</f>
        <v/>
      </c>
      <c r="B14" s="36" t="str">
        <f>IF(A11&lt;&gt;"",INDEX('Risk Calculation'!$B$2:$B$51,MATCH(A11,'Risk Calculation'!$A$2:$A$51,0)),"")</f>
        <v/>
      </c>
      <c r="C14" s="36" t="str">
        <f>IF(A11&lt;&gt;"",INDEX('Risk Calculation'!$I$2:$I$51,MATCH(A11,'Risk Calculation'!$A$2:$A$51,0)),"")</f>
        <v/>
      </c>
      <c r="D14" s="36" t="str">
        <f>IF(A11&lt;&gt;"",INDEX('Risk Calculation'!$J$2:$J$51,MATCH(A11,'Risk Calculation'!$A$2:$A$51,0)),"")</f>
        <v/>
      </c>
      <c r="E14" s="25"/>
      <c r="F14" s="25"/>
      <c r="G14" s="25"/>
      <c r="H14" s="25"/>
      <c r="I14" s="25"/>
      <c r="J14" s="25"/>
      <c r="K14" s="25"/>
    </row>
    <row r="15" spans="1:11" ht="14.25" customHeight="1" x14ac:dyDescent="0.55000000000000004">
      <c r="A15" s="36" t="str">
        <f>IFERROR(INDEX('Risk Calculation'!$A$2:$A$51,MATCH(13,'Risk Calculation'!$K$2:$K$51,0)),"")</f>
        <v/>
      </c>
      <c r="B15" s="36" t="str">
        <f>IF(A12&lt;&gt;"",INDEX('Risk Calculation'!$B$2:$B$51,MATCH(A12,'Risk Calculation'!$A$2:$A$51,0)),"")</f>
        <v/>
      </c>
      <c r="C15" s="36" t="str">
        <f>IF(A12&lt;&gt;"",INDEX('Risk Calculation'!$I$2:$I$51,MATCH(A12,'Risk Calculation'!$A$2:$A$51,0)),"")</f>
        <v/>
      </c>
      <c r="D15" s="36" t="str">
        <f>IF(A12&lt;&gt;"",INDEX('Risk Calculation'!$J$2:$J$51,MATCH(A12,'Risk Calculation'!$A$2:$A$51,0)),"")</f>
        <v/>
      </c>
      <c r="E15" s="25"/>
      <c r="F15" s="25"/>
      <c r="G15" s="25"/>
      <c r="H15" s="25"/>
      <c r="I15" s="25"/>
      <c r="J15" s="25"/>
      <c r="K15" s="25"/>
    </row>
    <row r="16" spans="1:11" ht="14.25" customHeight="1" x14ac:dyDescent="0.55000000000000004">
      <c r="A16" s="36" t="str">
        <f>IFERROR(INDEX('Risk Calculation'!$A$2:$A$51,MATCH(14,'Risk Calculation'!$K$2:$K$51,0)),"")</f>
        <v/>
      </c>
      <c r="B16" s="36" t="str">
        <f>IF(A13&lt;&gt;"",INDEX('Risk Calculation'!$B$2:$B$51,MATCH(A13,'Risk Calculation'!$A$2:$A$51,0)),"")</f>
        <v/>
      </c>
      <c r="C16" s="36" t="str">
        <f>IF(A13&lt;&gt;"",INDEX('Risk Calculation'!$I$2:$I$51,MATCH(A13,'Risk Calculation'!$A$2:$A$51,0)),"")</f>
        <v/>
      </c>
      <c r="D16" s="36" t="str">
        <f>IF(A13&lt;&gt;"",INDEX('Risk Calculation'!$J$2:$J$51,MATCH(A13,'Risk Calculation'!$A$2:$A$51,0)),"")</f>
        <v/>
      </c>
      <c r="E16" s="25"/>
      <c r="F16" s="25"/>
      <c r="G16" s="25"/>
      <c r="H16" s="25"/>
      <c r="I16" s="25"/>
      <c r="J16" s="25"/>
      <c r="K16" s="25"/>
    </row>
    <row r="17" spans="1:11" ht="14.25" customHeight="1" x14ac:dyDescent="0.55000000000000004">
      <c r="A17" s="36" t="str">
        <f>IFERROR(INDEX('Risk Calculation'!$A$2:$A$51,MATCH(15,'Risk Calculation'!$K$2:$K$51,0)),"")</f>
        <v/>
      </c>
      <c r="B17" s="36" t="str">
        <f>IF(A14&lt;&gt;"",INDEX('Risk Calculation'!$B$2:$B$51,MATCH(A14,'Risk Calculation'!$A$2:$A$51,0)),"")</f>
        <v/>
      </c>
      <c r="C17" s="36" t="str">
        <f>IF(A14&lt;&gt;"",INDEX('Risk Calculation'!$I$2:$I$51,MATCH(A14,'Risk Calculation'!$A$2:$A$51,0)),"")</f>
        <v/>
      </c>
      <c r="D17" s="36" t="str">
        <f>IF(A14&lt;&gt;"",INDEX('Risk Calculation'!$J$2:$J$51,MATCH(A14,'Risk Calculation'!$A$2:$A$51,0)),"")</f>
        <v/>
      </c>
      <c r="E17" s="25"/>
      <c r="F17" s="25"/>
      <c r="G17" s="25"/>
      <c r="H17" s="25"/>
      <c r="I17" s="25"/>
      <c r="J17" s="25"/>
      <c r="K17" s="25"/>
    </row>
    <row r="18" spans="1:11" ht="14.25" customHeight="1" x14ac:dyDescent="0.55000000000000004">
      <c r="A18" s="36" t="str">
        <f>IFERROR(INDEX('Risk Calculation'!$A$2:$A$51,MATCH(16,'Risk Calculation'!$K$2:$K$51,0)),"")</f>
        <v/>
      </c>
      <c r="B18" s="36" t="str">
        <f>IF(A15&lt;&gt;"",INDEX('Risk Calculation'!$B$2:$B$51,MATCH(A15,'Risk Calculation'!$A$2:$A$51,0)),"")</f>
        <v/>
      </c>
      <c r="C18" s="36" t="str">
        <f>IF(A15&lt;&gt;"",INDEX('Risk Calculation'!$I$2:$I$51,MATCH(A15,'Risk Calculation'!$A$2:$A$51,0)),"")</f>
        <v/>
      </c>
      <c r="D18" s="36" t="str">
        <f>IF(A15&lt;&gt;"",INDEX('Risk Calculation'!$J$2:$J$51,MATCH(A15,'Risk Calculation'!$A$2:$A$51,0)),"")</f>
        <v/>
      </c>
      <c r="E18" s="25"/>
      <c r="F18" s="25"/>
      <c r="G18" s="25"/>
      <c r="H18" s="25"/>
      <c r="I18" s="25"/>
      <c r="J18" s="25"/>
      <c r="K18" s="25"/>
    </row>
    <row r="19" spans="1:11" ht="14.25" customHeight="1" x14ac:dyDescent="0.55000000000000004">
      <c r="A19" s="36" t="str">
        <f>IFERROR(INDEX('Risk Calculation'!$A$2:$A$51,MATCH(17,'Risk Calculation'!$K$2:$K$51,0)),"")</f>
        <v/>
      </c>
      <c r="B19" s="36" t="str">
        <f>IF(A16&lt;&gt;"",INDEX('Risk Calculation'!$B$2:$B$51,MATCH(A16,'Risk Calculation'!$A$2:$A$51,0)),"")</f>
        <v/>
      </c>
      <c r="C19" s="36" t="str">
        <f>IF(A16&lt;&gt;"",INDEX('Risk Calculation'!$I$2:$I$51,MATCH(A16,'Risk Calculation'!$A$2:$A$51,0)),"")</f>
        <v/>
      </c>
      <c r="D19" s="36" t="str">
        <f>IF(A16&lt;&gt;"",INDEX('Risk Calculation'!$J$2:$J$51,MATCH(A16,'Risk Calculation'!$A$2:$A$51,0)),"")</f>
        <v/>
      </c>
      <c r="E19" s="25"/>
      <c r="F19" s="25"/>
      <c r="G19" s="25"/>
      <c r="H19" s="25"/>
      <c r="I19" s="25"/>
      <c r="J19" s="25"/>
      <c r="K19" s="25"/>
    </row>
    <row r="20" spans="1:11" ht="14.25" customHeight="1" x14ac:dyDescent="0.55000000000000004">
      <c r="A20" s="36" t="str">
        <f>IFERROR(INDEX('Risk Calculation'!$A$2:$A$51,MATCH(18,'Risk Calculation'!$K$2:$K$51,0)),"")</f>
        <v/>
      </c>
      <c r="B20" s="36" t="str">
        <f>IF(A17&lt;&gt;"",INDEX('Risk Calculation'!$B$2:$B$51,MATCH(A17,'Risk Calculation'!$A$2:$A$51,0)),"")</f>
        <v/>
      </c>
      <c r="C20" s="36" t="str">
        <f>IF(A17&lt;&gt;"",INDEX('Risk Calculation'!$I$2:$I$51,MATCH(A17,'Risk Calculation'!$A$2:$A$51,0)),"")</f>
        <v/>
      </c>
      <c r="D20" s="36" t="str">
        <f>IF(A17&lt;&gt;"",INDEX('Risk Calculation'!$J$2:$J$51,MATCH(A17,'Risk Calculation'!$A$2:$A$51,0)),"")</f>
        <v/>
      </c>
      <c r="E20" s="25"/>
      <c r="F20" s="25"/>
      <c r="G20" s="25"/>
      <c r="H20" s="25"/>
      <c r="I20" s="25"/>
      <c r="J20" s="25"/>
      <c r="K20" s="25"/>
    </row>
    <row r="21" spans="1:11" ht="14.25" customHeight="1" x14ac:dyDescent="0.55000000000000004">
      <c r="A21" s="36" t="str">
        <f>IFERROR(INDEX('Risk Calculation'!$A$2:$A$51,MATCH(19,'Risk Calculation'!$K$2:$K$51,0)),"")</f>
        <v/>
      </c>
      <c r="B21" s="36" t="str">
        <f>IF(A18&lt;&gt;"",INDEX('Risk Calculation'!$B$2:$B$51,MATCH(A18,'Risk Calculation'!$A$2:$A$51,0)),"")</f>
        <v/>
      </c>
      <c r="C21" s="36" t="str">
        <f>IF(A18&lt;&gt;"",INDEX('Risk Calculation'!$I$2:$I$51,MATCH(A18,'Risk Calculation'!$A$2:$A$51,0)),"")</f>
        <v/>
      </c>
      <c r="D21" s="36" t="str">
        <f>IF(A18&lt;&gt;"",INDEX('Risk Calculation'!$J$2:$J$51,MATCH(A18,'Risk Calculation'!$A$2:$A$51,0)),"")</f>
        <v/>
      </c>
      <c r="E21" s="25"/>
      <c r="F21" s="25"/>
      <c r="G21" s="25"/>
      <c r="H21" s="25"/>
      <c r="I21" s="25"/>
      <c r="J21" s="25"/>
      <c r="K21" s="25"/>
    </row>
    <row r="22" spans="1:11" ht="14.25" customHeight="1" x14ac:dyDescent="0.55000000000000004">
      <c r="A22" s="36" t="str">
        <f>IFERROR(INDEX('Risk Calculation'!$A$2:$A$51,MATCH(20,'Risk Calculation'!$K$2:$K$51,0)),"")</f>
        <v/>
      </c>
      <c r="B22" s="36" t="str">
        <f>IF(A19&lt;&gt;"",INDEX('Risk Calculation'!$B$2:$B$51,MATCH(A19,'Risk Calculation'!$A$2:$A$51,0)),"")</f>
        <v/>
      </c>
      <c r="C22" s="36" t="str">
        <f>IF(A19&lt;&gt;"",INDEX('Risk Calculation'!$I$2:$I$51,MATCH(A19,'Risk Calculation'!$A$2:$A$51,0)),"")</f>
        <v/>
      </c>
      <c r="D22" s="36" t="str">
        <f>IF(A19&lt;&gt;"",INDEX('Risk Calculation'!$J$2:$J$51,MATCH(A19,'Risk Calculation'!$A$2:$A$51,0)),"")</f>
        <v/>
      </c>
      <c r="E22" s="25"/>
      <c r="F22" s="25"/>
      <c r="G22" s="25"/>
      <c r="H22" s="25"/>
      <c r="I22" s="25"/>
      <c r="J22" s="25"/>
      <c r="K22" s="25"/>
    </row>
    <row r="23" spans="1:11" ht="14.25" customHeight="1" x14ac:dyDescent="0.55000000000000004">
      <c r="A23" s="36" t="str">
        <f>IFERROR(INDEX('Risk Calculation'!$A$2:$A$51,MATCH(21,'Risk Calculation'!$K$2:$K$51,0)),"")</f>
        <v/>
      </c>
      <c r="B23" s="36" t="str">
        <f>IF(A20&lt;&gt;"",INDEX('Risk Calculation'!$B$2:$B$51,MATCH(A20,'Risk Calculation'!$A$2:$A$51,0)),"")</f>
        <v/>
      </c>
      <c r="C23" s="36" t="str">
        <f>IF(A20&lt;&gt;"",INDEX('Risk Calculation'!$I$2:$I$51,MATCH(A20,'Risk Calculation'!$A$2:$A$51,0)),"")</f>
        <v/>
      </c>
      <c r="D23" s="36" t="str">
        <f>IF(A20&lt;&gt;"",INDEX('Risk Calculation'!$J$2:$J$51,MATCH(A20,'Risk Calculation'!$A$2:$A$51,0)),"")</f>
        <v/>
      </c>
      <c r="E23" s="25"/>
      <c r="F23" s="25"/>
      <c r="G23" s="25"/>
      <c r="H23" s="25"/>
      <c r="I23" s="25"/>
      <c r="J23" s="25"/>
      <c r="K23" s="25"/>
    </row>
    <row r="24" spans="1:11" ht="14.25" customHeight="1" x14ac:dyDescent="0.55000000000000004">
      <c r="A24" s="36" t="str">
        <f>IFERROR(INDEX('Risk Calculation'!$A$2:$A$51,MATCH(22,'Risk Calculation'!$K$2:$K$51,0)),"")</f>
        <v/>
      </c>
      <c r="B24" s="36" t="str">
        <f>IF(A21&lt;&gt;"",INDEX('Risk Calculation'!$B$2:$B$51,MATCH(A21,'Risk Calculation'!$A$2:$A$51,0)),"")</f>
        <v/>
      </c>
      <c r="C24" s="36" t="str">
        <f>IF(A21&lt;&gt;"",INDEX('Risk Calculation'!$I$2:$I$51,MATCH(A21,'Risk Calculation'!$A$2:$A$51,0)),"")</f>
        <v/>
      </c>
      <c r="D24" s="36" t="str">
        <f>IF(A21&lt;&gt;"",INDEX('Risk Calculation'!$J$2:$J$51,MATCH(A21,'Risk Calculation'!$A$2:$A$51,0)),"")</f>
        <v/>
      </c>
      <c r="E24" s="25"/>
      <c r="F24" s="25"/>
      <c r="G24" s="25"/>
      <c r="H24" s="25"/>
      <c r="I24" s="25"/>
      <c r="J24" s="25"/>
      <c r="K24" s="25"/>
    </row>
    <row r="25" spans="1:11" ht="14.25" customHeight="1" x14ac:dyDescent="0.55000000000000004">
      <c r="A25" s="36" t="str">
        <f>IFERROR(INDEX('Risk Calculation'!$A$2:$A$51,MATCH(23,'Risk Calculation'!$K$2:$K$51,0)),"")</f>
        <v/>
      </c>
      <c r="B25" s="36" t="str">
        <f>IF(A22&lt;&gt;"",INDEX('Risk Calculation'!$B$2:$B$51,MATCH(A22,'Risk Calculation'!$A$2:$A$51,0)),"")</f>
        <v/>
      </c>
      <c r="C25" s="36" t="str">
        <f>IF(A22&lt;&gt;"",INDEX('Risk Calculation'!$I$2:$I$51,MATCH(A22,'Risk Calculation'!$A$2:$A$51,0)),"")</f>
        <v/>
      </c>
      <c r="D25" s="36" t="str">
        <f>IF(A22&lt;&gt;"",INDEX('Risk Calculation'!$J$2:$J$51,MATCH(A22,'Risk Calculation'!$A$2:$A$51,0)),"")</f>
        <v/>
      </c>
      <c r="E25" s="25"/>
      <c r="F25" s="25"/>
      <c r="G25" s="25"/>
      <c r="H25" s="25"/>
      <c r="I25" s="25"/>
      <c r="J25" s="25"/>
      <c r="K25" s="25"/>
    </row>
    <row r="26" spans="1:11" ht="14.25" customHeight="1" x14ac:dyDescent="0.55000000000000004">
      <c r="A26" s="36" t="str">
        <f>IFERROR(INDEX('Risk Calculation'!$A$2:$A$51,MATCH(24,'Risk Calculation'!$K$2:$K$51,0)),"")</f>
        <v/>
      </c>
      <c r="B26" s="36" t="str">
        <f>IF(A23&lt;&gt;"",INDEX('Risk Calculation'!$B$2:$B$51,MATCH(A23,'Risk Calculation'!$A$2:$A$51,0)),"")</f>
        <v/>
      </c>
      <c r="C26" s="36" t="str">
        <f>IF(A23&lt;&gt;"",INDEX('Risk Calculation'!$I$2:$I$51,MATCH(A23,'Risk Calculation'!$A$2:$A$51,0)),"")</f>
        <v/>
      </c>
      <c r="D26" s="36" t="str">
        <f>IF(A23&lt;&gt;"",INDEX('Risk Calculation'!$J$2:$J$51,MATCH(A23,'Risk Calculation'!$A$2:$A$51,0)),"")</f>
        <v/>
      </c>
      <c r="E26" s="25"/>
      <c r="F26" s="25"/>
      <c r="G26" s="25"/>
      <c r="H26" s="25"/>
      <c r="I26" s="25"/>
      <c r="J26" s="25"/>
      <c r="K26" s="25"/>
    </row>
    <row r="27" spans="1:11" ht="14.25" customHeight="1" x14ac:dyDescent="0.55000000000000004">
      <c r="A27" s="36" t="str">
        <f>IFERROR(INDEX('Risk Calculation'!$A$2:$A$51,MATCH(25,'Risk Calculation'!$K$2:$K$51,0)),"")</f>
        <v/>
      </c>
      <c r="B27" s="36" t="str">
        <f>IF(A24&lt;&gt;"",INDEX('Risk Calculation'!$B$2:$B$51,MATCH(A24,'Risk Calculation'!$A$2:$A$51,0)),"")</f>
        <v/>
      </c>
      <c r="C27" s="36" t="str">
        <f>IF(A24&lt;&gt;"",INDEX('Risk Calculation'!$I$2:$I$51,MATCH(A24,'Risk Calculation'!$A$2:$A$51,0)),"")</f>
        <v/>
      </c>
      <c r="D27" s="36" t="str">
        <f>IF(A24&lt;&gt;"",INDEX('Risk Calculation'!$J$2:$J$51,MATCH(A24,'Risk Calculation'!$A$2:$A$51,0)),"")</f>
        <v/>
      </c>
      <c r="E27" s="25"/>
      <c r="F27" s="25"/>
      <c r="G27" s="25"/>
      <c r="H27" s="25"/>
      <c r="I27" s="25"/>
      <c r="J27" s="25"/>
      <c r="K27" s="25"/>
    </row>
    <row r="28" spans="1:11" ht="14.25" customHeight="1" x14ac:dyDescent="0.55000000000000004">
      <c r="A28" s="36" t="str">
        <f>IFERROR(INDEX('Risk Calculation'!$A$2:$A$51,MATCH(26,'Risk Calculation'!$K$2:$K$51,0)),"")</f>
        <v/>
      </c>
      <c r="B28" s="36" t="str">
        <f>IF(A25&lt;&gt;"",INDEX('Risk Calculation'!$B$2:$B$51,MATCH(A25,'Risk Calculation'!$A$2:$A$51,0)),"")</f>
        <v/>
      </c>
      <c r="C28" s="36" t="str">
        <f>IF(A25&lt;&gt;"",INDEX('Risk Calculation'!$I$2:$I$51,MATCH(A25,'Risk Calculation'!$A$2:$A$51,0)),"")</f>
        <v/>
      </c>
      <c r="D28" s="36" t="str">
        <f>IF(A25&lt;&gt;"",INDEX('Risk Calculation'!$J$2:$J$51,MATCH(A25,'Risk Calculation'!$A$2:$A$51,0)),"")</f>
        <v/>
      </c>
      <c r="E28" s="25"/>
      <c r="F28" s="25"/>
      <c r="G28" s="25"/>
      <c r="H28" s="25"/>
      <c r="I28" s="25"/>
      <c r="J28" s="25"/>
      <c r="K28" s="25"/>
    </row>
    <row r="29" spans="1:11" ht="14.25" customHeight="1" x14ac:dyDescent="0.55000000000000004">
      <c r="A29" s="36" t="str">
        <f>IFERROR(INDEX('Risk Calculation'!$A$2:$A$51,MATCH(27,'Risk Calculation'!$K$2:$K$51,0)),"")</f>
        <v/>
      </c>
      <c r="B29" s="36" t="str">
        <f>IF(A26&lt;&gt;"",INDEX('Risk Calculation'!$B$2:$B$51,MATCH(A26,'Risk Calculation'!$A$2:$A$51,0)),"")</f>
        <v/>
      </c>
      <c r="C29" s="36" t="str">
        <f>IF(A26&lt;&gt;"",INDEX('Risk Calculation'!$I$2:$I$51,MATCH(A26,'Risk Calculation'!$A$2:$A$51,0)),"")</f>
        <v/>
      </c>
      <c r="D29" s="36" t="str">
        <f>IF(A26&lt;&gt;"",INDEX('Risk Calculation'!$J$2:$J$51,MATCH(A26,'Risk Calculation'!$A$2:$A$51,0)),"")</f>
        <v/>
      </c>
      <c r="E29" s="25"/>
      <c r="F29" s="25"/>
      <c r="G29" s="25"/>
      <c r="H29" s="25"/>
      <c r="I29" s="25"/>
      <c r="J29" s="25"/>
      <c r="K29" s="25"/>
    </row>
    <row r="30" spans="1:11" ht="14.25" customHeight="1" x14ac:dyDescent="0.55000000000000004">
      <c r="A30" s="36" t="str">
        <f>IFERROR(INDEX('Risk Calculation'!$A$2:$A$51,MATCH(28,'Risk Calculation'!$K$2:$K$51,0)),"")</f>
        <v/>
      </c>
      <c r="B30" s="36" t="str">
        <f>IF(A27&lt;&gt;"",INDEX('Risk Calculation'!$B$2:$B$51,MATCH(A27,'Risk Calculation'!$A$2:$A$51,0)),"")</f>
        <v/>
      </c>
      <c r="C30" s="36" t="str">
        <f>IF(A27&lt;&gt;"",INDEX('Risk Calculation'!$I$2:$I$51,MATCH(A27,'Risk Calculation'!$A$2:$A$51,0)),"")</f>
        <v/>
      </c>
      <c r="D30" s="36" t="str">
        <f>IF(A27&lt;&gt;"",INDEX('Risk Calculation'!$J$2:$J$51,MATCH(A27,'Risk Calculation'!$A$2:$A$51,0)),"")</f>
        <v/>
      </c>
      <c r="E30" s="25"/>
      <c r="F30" s="25"/>
      <c r="G30" s="25"/>
      <c r="H30" s="25"/>
      <c r="I30" s="25"/>
      <c r="J30" s="25"/>
      <c r="K30" s="25"/>
    </row>
    <row r="31" spans="1:11" ht="14.25" customHeight="1" x14ac:dyDescent="0.55000000000000004">
      <c r="A31" s="36" t="str">
        <f>IFERROR(INDEX('Risk Calculation'!$A$2:$A$51,MATCH(29,'Risk Calculation'!$K$2:$K$51,0)),"")</f>
        <v/>
      </c>
      <c r="B31" s="36" t="str">
        <f>IF(A28&lt;&gt;"",INDEX('Risk Calculation'!$B$2:$B$51,MATCH(A28,'Risk Calculation'!$A$2:$A$51,0)),"")</f>
        <v/>
      </c>
      <c r="C31" s="36" t="str">
        <f>IF(A28&lt;&gt;"",INDEX('Risk Calculation'!$I$2:$I$51,MATCH(A28,'Risk Calculation'!$A$2:$A$51,0)),"")</f>
        <v/>
      </c>
      <c r="D31" s="36" t="str">
        <f>IF(A28&lt;&gt;"",INDEX('Risk Calculation'!$J$2:$J$51,MATCH(A28,'Risk Calculation'!$A$2:$A$51,0)),"")</f>
        <v/>
      </c>
      <c r="E31" s="25"/>
      <c r="F31" s="25"/>
      <c r="G31" s="25"/>
      <c r="H31" s="25"/>
      <c r="I31" s="25"/>
      <c r="J31" s="25"/>
      <c r="K31" s="25"/>
    </row>
    <row r="32" spans="1:11" ht="14.25" customHeight="1" x14ac:dyDescent="0.55000000000000004">
      <c r="A32" s="36" t="str">
        <f>IFERROR(INDEX('Risk Calculation'!$A$2:$A$51,MATCH(30,'Risk Calculation'!$K$2:$K$51,0)),"")</f>
        <v/>
      </c>
      <c r="B32" s="36" t="str">
        <f>IF(A29&lt;&gt;"",INDEX('Risk Calculation'!$B$2:$B$51,MATCH(A29,'Risk Calculation'!$A$2:$A$51,0)),"")</f>
        <v/>
      </c>
      <c r="C32" s="36" t="str">
        <f>IF(A29&lt;&gt;"",INDEX('Risk Calculation'!$I$2:$I$51,MATCH(A29,'Risk Calculation'!$A$2:$A$51,0)),"")</f>
        <v/>
      </c>
      <c r="D32" s="36" t="str">
        <f>IF(A29&lt;&gt;"",INDEX('Risk Calculation'!$J$2:$J$51,MATCH(A29,'Risk Calculation'!$A$2:$A$51,0)),"")</f>
        <v/>
      </c>
      <c r="E32" s="25"/>
      <c r="F32" s="25"/>
      <c r="G32" s="25"/>
      <c r="H32" s="25"/>
      <c r="I32" s="25"/>
      <c r="J32" s="25"/>
      <c r="K32" s="25"/>
    </row>
    <row r="33" spans="1:11" ht="14.25" customHeight="1" x14ac:dyDescent="0.55000000000000004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4.25" customHeight="1" x14ac:dyDescent="0.5500000000000000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4.25" customHeight="1" x14ac:dyDescent="0.55000000000000004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4.25" customHeight="1" x14ac:dyDescent="0.55000000000000004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4.25" customHeight="1" x14ac:dyDescent="0.55000000000000004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4.25" customHeight="1" x14ac:dyDescent="0.55000000000000004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14.25" customHeight="1" x14ac:dyDescent="0.55000000000000004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14.25" customHeight="1" x14ac:dyDescent="0.55000000000000004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14.25" customHeight="1" x14ac:dyDescent="0.55000000000000004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14.25" customHeight="1" x14ac:dyDescent="0.55000000000000004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14.25" customHeight="1" x14ac:dyDescent="0.55000000000000004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14.25" customHeight="1" x14ac:dyDescent="0.5500000000000000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14.25" customHeight="1" x14ac:dyDescent="0.55000000000000004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14.25" customHeight="1" x14ac:dyDescent="0.55000000000000004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14.25" customHeight="1" x14ac:dyDescent="0.55000000000000004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14.25" customHeight="1" x14ac:dyDescent="0.55000000000000004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55000000000000004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5500000000000000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5500000000000000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55000000000000004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55000000000000004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5500000000000000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55000000000000004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55000000000000004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55000000000000004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5500000000000000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55000000000000004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55000000000000004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55000000000000004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55000000000000004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5500000000000000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55000000000000004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55000000000000004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55000000000000004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55000000000000004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55000000000000004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55000000000000004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55000000000000004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55000000000000004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55000000000000004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5500000000000000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55000000000000004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55000000000000004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55000000000000004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55000000000000004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55000000000000004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55000000000000004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55000000000000004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55000000000000004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55000000000000004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5500000000000000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55000000000000004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55000000000000004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55000000000000004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55000000000000004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55000000000000004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55000000000000004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55000000000000004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55000000000000004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55000000000000004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5500000000000000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55000000000000004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55000000000000004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55000000000000004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55000000000000004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55000000000000004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55000000000000004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55000000000000004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55000000000000004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15" customHeight="1" x14ac:dyDescent="0.55000000000000004">
      <c r="A103" s="25"/>
      <c r="B103" s="25"/>
      <c r="C103" s="25"/>
      <c r="D103" s="25"/>
      <c r="E103" s="25"/>
      <c r="F103" s="25"/>
      <c r="G103" s="25"/>
      <c r="H103" s="25"/>
      <c r="I103" s="25" t="s">
        <v>150</v>
      </c>
      <c r="J103" s="36">
        <f>SUM(I2:I99)</f>
        <v>0</v>
      </c>
      <c r="K103" s="25"/>
    </row>
    <row r="104" spans="1:11" ht="14.25" customHeight="1" x14ac:dyDescent="0.55000000000000004">
      <c r="A104" s="25"/>
      <c r="B104" s="25"/>
      <c r="C104" s="25"/>
      <c r="D104" s="25"/>
      <c r="E104" s="25"/>
      <c r="F104" s="25"/>
      <c r="G104" s="25"/>
      <c r="H104" s="25"/>
      <c r="I104" s="25" t="s">
        <v>151</v>
      </c>
      <c r="J104" s="36" t="e">
        <f>IF(COUNTA(I2:I99)&gt;0,AVERAGE(I2:I99),0)</f>
        <v>#DIV/0!</v>
      </c>
      <c r="K104" s="25"/>
    </row>
    <row r="105" spans="1:11" ht="14.25" customHeight="1" x14ac:dyDescent="0.55000000000000004">
      <c r="A105" s="25"/>
      <c r="B105" s="25"/>
      <c r="C105" s="25"/>
      <c r="D105" s="25"/>
      <c r="E105" s="25"/>
      <c r="F105" s="25"/>
      <c r="G105" s="25"/>
      <c r="H105" s="25"/>
      <c r="I105" s="25" t="s">
        <v>152</v>
      </c>
      <c r="J105" s="36" t="e">
        <f>IF(COUNTA(K2:K99)&gt;0,AVERAGE(K2:K99),0)</f>
        <v>#DIV/0!</v>
      </c>
      <c r="K105" s="25"/>
    </row>
    <row r="106" spans="1:11" ht="15" customHeight="1" x14ac:dyDescent="0.6">
      <c r="A106" s="37" t="s">
        <v>123</v>
      </c>
    </row>
  </sheetData>
  <sheetProtection algorithmName="SHA-512" hashValue="skj2yaQaFTIOvTGD5Uswu4vvleAu//5WdIFIfBsi8GLR8GDhZQpvKxh7fnwLhyKYUaSejig1+U53Z20YAua0ng==" saltValue="7GFYZiYwQ9mjlrSiYhYXAg==" spinCount="100000" sheet="1"/>
  <mergeCells count="3">
    <mergeCell ref="A2:K2"/>
    <mergeCell ref="A1:K1"/>
    <mergeCell ref="A3:K3"/>
  </mergeCells>
  <dataValidations count="2">
    <dataValidation type="list" allowBlank="1" showInputMessage="1" showErrorMessage="1" sqref="G3:G99" xr:uid="{00000000-0002-0000-0800-000000000000}">
      <formula1>ImplementationStatus</formula1>
      <formula2>0</formula2>
    </dataValidation>
    <dataValidation type="whole" allowBlank="1" showInputMessage="1" showErrorMessage="1" sqref="K3:K99" xr:uid="{00000000-0002-0000-0800-000001000000}">
      <formula1>0</formula1>
      <formula2>100</formula2>
    </dataValidation>
  </dataValidations>
  <hyperlinks>
    <hyperlink ref="A3" r:id="rId1" xr:uid="{00000000-0004-0000-0800-000000000000}"/>
  </hyperlinks>
  <pageMargins left="0.75" right="0.75" top="1" bottom="1" header="0.511811023622047" footer="0.511811023622047"/>
  <pageSetup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Registration</vt:lpstr>
      <vt:lpstr>Instructions</vt:lpstr>
      <vt:lpstr>Executive Summary</vt:lpstr>
      <vt:lpstr>Company Profile</vt:lpstr>
      <vt:lpstr>Asset Inventory</vt:lpstr>
      <vt:lpstr>Threat Assessment</vt:lpstr>
      <vt:lpstr>Vulnerability Analysis</vt:lpstr>
      <vt:lpstr>Risk Calculation</vt:lpstr>
      <vt:lpstr>Treatment Plan</vt:lpstr>
      <vt:lpstr>Formula Controls</vt:lpstr>
      <vt:lpstr>Lists</vt:lpstr>
      <vt:lpstr>EULA</vt:lpstr>
      <vt:lpstr>AssetTypes</vt:lpstr>
      <vt:lpstr>BusinessTypes</vt:lpstr>
      <vt:lpstr>ComplianceStatus</vt:lpstr>
      <vt:lpstr>DataVolumes</vt:lpstr>
      <vt:lpstr>HistoricalIncidents</vt:lpstr>
      <vt:lpstr>ImpactTypes</vt:lpstr>
      <vt:lpstr>ImplementationStatus</vt:lpstr>
      <vt:lpstr>ThreatCategories</vt:lpstr>
      <vt:lpstr>ThreatSources</vt:lpstr>
      <vt:lpstr>TreatmentStrategies</vt:lpstr>
      <vt:lpstr>VulnerabilityStatus</vt:lpstr>
      <vt:lpstr>VulnerabilityTypes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FTC Safeguards Rule Risk Assessment Worksheet - Starter Version</dc:title>
  <dc:subject>Free compliance tool for FTC Safeguards Rule</dc:subject>
  <dc:creator>RebootTwice LLC</dc:creator>
  <cp:keywords>FTC Safeguards Rule risk assessment compliance cybersecurity</cp:keywords>
  <dc:description>Limited functionality version - upgrade to Professional for full features</dc:description>
  <cp:lastModifiedBy>McRae, Mark</cp:lastModifiedBy>
  <cp:revision>0</cp:revision>
  <dcterms:created xsi:type="dcterms:W3CDTF">2025-09-19T03:29:29Z</dcterms:created>
  <dcterms:modified xsi:type="dcterms:W3CDTF">2025-12-02T01:54:36Z</dcterms:modified>
  <dc:language>en-US</dc:language>
</cp:coreProperties>
</file>